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430" windowHeight="9465" firstSheet="1" activeTab="10"/>
  </bookViews>
  <sheets>
    <sheet name="基本支出预算（草案）(公共财政预算)" sheetId="1" state="hidden" r:id="rId1"/>
    <sheet name="预算01" sheetId="2" r:id="rId2"/>
    <sheet name="Chart7" sheetId="3" state="hidden" r:id="rId3"/>
    <sheet name="Chart6" sheetId="4" state="hidden" r:id="rId4"/>
    <sheet name="Chart5" sheetId="5" state="hidden" r:id="rId5"/>
    <sheet name="Chart4" sheetId="6" state="hidden" r:id="rId6"/>
    <sheet name="Chart3" sheetId="7" state="hidden" r:id="rId7"/>
    <sheet name="Chart2" sheetId="8" state="hidden" r:id="rId8"/>
    <sheet name="Chart1" sheetId="9" state="hidden" r:id="rId9"/>
    <sheet name="预算02" sheetId="10" r:id="rId10"/>
    <sheet name="预算03" sheetId="11" r:id="rId11"/>
    <sheet name="预算04" sheetId="12" r:id="rId12"/>
    <sheet name="预算05" sheetId="13" r:id="rId13"/>
    <sheet name="预算06表-续建项目" sheetId="14" r:id="rId14"/>
    <sheet name="预算06表-新立项目" sheetId="15" r:id="rId15"/>
  </sheets>
  <definedNames>
    <definedName name="_xlnm.Print_Area" localSheetId="11">'预算04'!$A$1:$E$58</definedName>
    <definedName name="_xlnm.Print_Area" localSheetId="12">'预算05'!$A$1:$D$17</definedName>
    <definedName name="_xlnm.Print_Titles" localSheetId="13">'预算06表-续建项目'!$4:$5</definedName>
  </definedNames>
  <calcPr fullCalcOnLoad="1" iterate="1" iterateCount="100" iterateDelta="0.001"/>
</workbook>
</file>

<file path=xl/sharedStrings.xml><?xml version="1.0" encoding="utf-8"?>
<sst xmlns="http://schemas.openxmlformats.org/spreadsheetml/2006/main" count="638" uniqueCount="437">
  <si>
    <t>基本支出预算（草案）[公共财政预算]</t>
  </si>
  <si>
    <t>单位:万元</t>
  </si>
  <si>
    <t>经济科目</t>
  </si>
  <si>
    <t>2017年预算数</t>
  </si>
  <si>
    <t>科目编码</t>
  </si>
  <si>
    <t>科目名称</t>
  </si>
  <si>
    <t>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</si>
  <si>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</si>
  <si>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</si>
  <si>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</si>
  <si>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</si>
  <si>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</si>
  <si>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</si>
  <si>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</si>
  <si>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</si>
  <si>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</si>
  <si>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</si>
  <si>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</si>
  <si>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</si>
  <si>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</si>
  <si>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</si>
  <si>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</si>
  <si>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</si>
  <si>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</si>
  <si>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</si>
  <si>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</si>
  <si>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</si>
  <si>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</si>
  <si>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</si>
  <si>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</si>
  <si>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</si>
  <si>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</si>
  <si>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</si>
  <si>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</si>
  <si>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</si>
  <si>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</si>
  <si>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</si>
  <si>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</si>
  <si>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</si>
  <si>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</si>
  <si>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</si>
  <si>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</si>
  <si>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</si>
  <si>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</si>
  <si>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</si>
  <si>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</si>
  <si>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</si>
  <si>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</si>
  <si>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</si>
  <si>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</si>
  <si>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出国费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</si>
  <si>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</si>
  <si>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</si>
  <si>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</si>
  <si>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</si>
  <si>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</si>
  <si>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</si>
  <si>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</si>
  <si>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</si>
  <si>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</si>
  <si>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</si>
  <si>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</si>
  <si>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</si>
  <si>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</si>
  <si>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</si>
  <si>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</si>
  <si>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</si>
  <si>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</si>
  <si>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</si>
  <si>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</si>
  <si>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</si>
  <si>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</si>
  <si>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</si>
  <si>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</si>
  <si>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</si>
  <si>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</si>
  <si>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</si>
  <si>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</si>
  <si>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t>
  </si>
  <si>
    <t xml:space="preserve">  30240</t>
  </si>
  <si>
    <t xml:space="preserve">  税金及附加费用</t>
  </si>
  <si>
    <t xml:space="preserve">  30299</t>
  </si>
  <si>
    <t xml:space="preserve">  其他商品和服务支出</t>
  </si>
  <si>
    <t>303</t>
  </si>
  <si>
    <t>对个人和家庭的补助支出</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</si>
  <si>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</si>
  <si>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</si>
  <si>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</si>
  <si>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</si>
  <si>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</si>
  <si>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</si>
  <si>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</si>
  <si>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</si>
  <si>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</si>
  <si>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</si>
  <si>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</si>
  <si>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</si>
  <si>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</si>
  <si>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</si>
  <si>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</si>
  <si>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</si>
  <si>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</si>
  <si>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</si>
  <si>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30311</t>
  </si>
  <si>
    <t xml:space="preserve">  住房公积金</t>
  </si>
  <si>
    <t xml:space="preserve">  30312</t>
  </si>
  <si>
    <t xml:space="preserve">  提租补贴</t>
  </si>
  <si>
    <t xml:space="preserve">  30313</t>
  </si>
  <si>
    <t xml:space="preserve">  购房补贴</t>
  </si>
  <si>
    <t xml:space="preserve">  30399</t>
  </si>
  <si>
    <t xml:space="preserve">  其他对个人和家庭的补助支出</t>
  </si>
  <si>
    <t>304</t>
  </si>
  <si>
    <t>对企事业单位的补贴</t>
  </si>
  <si>
    <t xml:space="preserve">  30402</t>
  </si>
  <si>
    <t xml:space="preserve">  事业单位补贴</t>
  </si>
  <si>
    <t xml:space="preserve">  30499</t>
  </si>
  <si>
    <t xml:space="preserve">  其他对企事业单位的补贴支出</t>
  </si>
  <si>
    <t>305</t>
  </si>
  <si>
    <t>转移性支出</t>
  </si>
  <si>
    <t xml:space="preserve">  30502</t>
  </si>
  <si>
    <t xml:space="preserve">  同级政府间转移性支出</t>
  </si>
  <si>
    <t>307</t>
  </si>
  <si>
    <t>债务利息支出</t>
  </si>
  <si>
    <t xml:space="preserve">  30701</t>
  </si>
  <si>
    <t xml:space="preserve">  国内债务付息</t>
  </si>
  <si>
    <t>308</t>
  </si>
  <si>
    <t>债务还本支出</t>
  </si>
  <si>
    <t xml:space="preserve">  30801</t>
  </si>
  <si>
    <t xml:space="preserve">  国内债务还本</t>
  </si>
  <si>
    <t>309</t>
  </si>
  <si>
    <t>基本建设支出</t>
  </si>
  <si>
    <t xml:space="preserve">  30901</t>
  </si>
  <si>
    <t xml:space="preserve">  房屋建筑物购建</t>
  </si>
  <si>
    <t xml:space="preserve">  30902</t>
  </si>
  <si>
    <t xml:space="preserve">  办公设备购置</t>
  </si>
  <si>
    <t xml:space="preserve">  30903</t>
  </si>
  <si>
    <t xml:space="preserve">  专用设备购置</t>
  </si>
  <si>
    <t xml:space="preserve">  30905</t>
  </si>
  <si>
    <t xml:space="preserve">  基础设施建设</t>
  </si>
  <si>
    <t xml:space="preserve">  30906</t>
  </si>
  <si>
    <t xml:space="preserve">  大型修缮</t>
  </si>
  <si>
    <t xml:space="preserve">  30999</t>
  </si>
  <si>
    <t xml:space="preserve">  其他基本建设支出</t>
  </si>
  <si>
    <t>310</t>
  </si>
  <si>
    <t>其他资本性支出</t>
  </si>
  <si>
    <t xml:space="preserve">  31001</t>
  </si>
  <si>
    <t xml:space="preserve">  31002</t>
  </si>
  <si>
    <t xml:space="preserve">  31003</t>
  </si>
  <si>
    <t xml:space="preserve">  31005</t>
  </si>
  <si>
    <t xml:space="preserve">  31006</t>
  </si>
  <si>
    <t xml:space="preserve">  31007</t>
  </si>
  <si>
    <t xml:space="preserve">  信息网络购建及软件购置更新</t>
  </si>
  <si>
    <t xml:space="preserve">  31019</t>
  </si>
  <si>
    <t xml:space="preserve">  其他交通工具购置</t>
  </si>
  <si>
    <t xml:space="preserve">  31099</t>
  </si>
  <si>
    <t xml:space="preserve">  其他资本性支出</t>
  </si>
  <si>
    <t>399</t>
  </si>
  <si>
    <t>其他支出</t>
  </si>
  <si>
    <t xml:space="preserve">  39999</t>
  </si>
  <si>
    <t xml:space="preserve">  其他支出</t>
  </si>
  <si>
    <t>总预算01表</t>
  </si>
  <si>
    <t>2019年湖州度假区一般公共预算收入预算表</t>
  </si>
  <si>
    <t xml:space="preserve">              单位：万元</t>
  </si>
  <si>
    <r>
      <t>项</t>
    </r>
    <r>
      <rPr>
        <sz val="10.5"/>
        <rFont val="Times New Roman"/>
        <family val="1"/>
      </rPr>
      <t xml:space="preserve">      </t>
    </r>
    <r>
      <rPr>
        <sz val="10.5"/>
        <rFont val="宋体"/>
        <family val="0"/>
      </rPr>
      <t>目</t>
    </r>
  </si>
  <si>
    <r>
      <t>2018</t>
    </r>
    <r>
      <rPr>
        <sz val="10.5"/>
        <rFont val="宋体"/>
        <family val="0"/>
      </rPr>
      <t>年执行数</t>
    </r>
  </si>
  <si>
    <r>
      <t>2019</t>
    </r>
    <r>
      <rPr>
        <sz val="10.5"/>
        <rFont val="宋体"/>
        <family val="0"/>
      </rPr>
      <t>年预算数</t>
    </r>
  </si>
  <si>
    <r>
      <t>比上年增长</t>
    </r>
    <r>
      <rPr>
        <sz val="10.5"/>
        <rFont val="Times New Roman"/>
        <family val="1"/>
      </rPr>
      <t>%</t>
    </r>
  </si>
  <si>
    <t>一、财政总收入合计</t>
  </si>
  <si>
    <t>地方财政收入</t>
  </si>
  <si>
    <t>（一）税收收入</t>
  </si>
  <si>
    <r>
      <t xml:space="preserve">   1.</t>
    </r>
    <r>
      <rPr>
        <sz val="11"/>
        <rFont val="宋体"/>
        <family val="0"/>
      </rPr>
      <t>增值税</t>
    </r>
    <r>
      <rPr>
        <sz val="11"/>
        <rFont val="Times New Roman"/>
        <family val="1"/>
      </rPr>
      <t xml:space="preserve"> </t>
    </r>
    <r>
      <rPr>
        <sz val="11"/>
        <rFont val="宋体"/>
        <family val="0"/>
      </rPr>
      <t>（</t>
    </r>
    <r>
      <rPr>
        <sz val="11"/>
        <rFont val="Times New Roman"/>
        <family val="1"/>
      </rPr>
      <t>50%</t>
    </r>
    <r>
      <rPr>
        <sz val="11"/>
        <rFont val="宋体"/>
        <family val="0"/>
      </rPr>
      <t>部分）</t>
    </r>
  </si>
  <si>
    <r>
      <t xml:space="preserve">   2.</t>
    </r>
    <r>
      <rPr>
        <sz val="11"/>
        <rFont val="宋体"/>
        <family val="0"/>
      </rPr>
      <t>营业税</t>
    </r>
    <r>
      <rPr>
        <sz val="11"/>
        <rFont val="Times New Roman"/>
        <family val="1"/>
      </rPr>
      <t xml:space="preserve">         </t>
    </r>
  </si>
  <si>
    <r>
      <t xml:space="preserve">   3.</t>
    </r>
    <r>
      <rPr>
        <sz val="11"/>
        <rFont val="宋体"/>
        <family val="0"/>
      </rPr>
      <t>企业所得税（</t>
    </r>
    <r>
      <rPr>
        <sz val="11"/>
        <rFont val="Times New Roman"/>
        <family val="1"/>
      </rPr>
      <t>40</t>
    </r>
    <r>
      <rPr>
        <sz val="11"/>
        <rFont val="宋体"/>
        <family val="0"/>
      </rPr>
      <t>％部分）</t>
    </r>
  </si>
  <si>
    <r>
      <t xml:space="preserve">   4.</t>
    </r>
    <r>
      <rPr>
        <sz val="11"/>
        <rFont val="宋体"/>
        <family val="0"/>
      </rPr>
      <t>个人所得税（</t>
    </r>
    <r>
      <rPr>
        <sz val="11"/>
        <rFont val="Times New Roman"/>
        <family val="1"/>
      </rPr>
      <t>40</t>
    </r>
    <r>
      <rPr>
        <sz val="11"/>
        <rFont val="宋体"/>
        <family val="0"/>
      </rPr>
      <t>％部分）</t>
    </r>
    <r>
      <rPr>
        <sz val="11"/>
        <rFont val="Times New Roman"/>
        <family val="1"/>
      </rPr>
      <t xml:space="preserve">  </t>
    </r>
  </si>
  <si>
    <r>
      <t xml:space="preserve">   5.</t>
    </r>
    <r>
      <rPr>
        <sz val="11"/>
        <rFont val="宋体"/>
        <family val="0"/>
      </rPr>
      <t>城市维护建设税</t>
    </r>
    <r>
      <rPr>
        <sz val="11"/>
        <rFont val="Times New Roman"/>
        <family val="1"/>
      </rPr>
      <t xml:space="preserve"> </t>
    </r>
  </si>
  <si>
    <r>
      <t xml:space="preserve">   6.</t>
    </r>
    <r>
      <rPr>
        <sz val="11"/>
        <rFont val="宋体"/>
        <family val="0"/>
      </rPr>
      <t>其他地方各税</t>
    </r>
  </si>
  <si>
    <r>
      <t xml:space="preserve">   7.</t>
    </r>
    <r>
      <rPr>
        <sz val="11"/>
        <rFont val="宋体"/>
        <family val="0"/>
      </rPr>
      <t>耕地占用税</t>
    </r>
  </si>
  <si>
    <r>
      <t xml:space="preserve">   8.</t>
    </r>
    <r>
      <rPr>
        <sz val="11"/>
        <rFont val="宋体"/>
        <family val="0"/>
      </rPr>
      <t>契税</t>
    </r>
  </si>
  <si>
    <t>（二）非税收入</t>
  </si>
  <si>
    <r>
      <t xml:space="preserve">   1.</t>
    </r>
    <r>
      <rPr>
        <sz val="11"/>
        <rFont val="宋体"/>
        <family val="0"/>
      </rPr>
      <t>专项收入</t>
    </r>
  </si>
  <si>
    <r>
      <t xml:space="preserve">     </t>
    </r>
    <r>
      <rPr>
        <sz val="11"/>
        <rFont val="宋体"/>
        <family val="0"/>
      </rPr>
      <t>其中：排污费收入</t>
    </r>
  </si>
  <si>
    <r>
      <t xml:space="preserve">           </t>
    </r>
    <r>
      <rPr>
        <sz val="11"/>
        <rFont val="宋体"/>
        <family val="0"/>
      </rPr>
      <t>教育费附加收入</t>
    </r>
  </si>
  <si>
    <r>
      <t xml:space="preserve">           </t>
    </r>
    <r>
      <rPr>
        <sz val="11"/>
        <rFont val="宋体"/>
        <family val="0"/>
      </rPr>
      <t>其他专项收入</t>
    </r>
  </si>
  <si>
    <r>
      <t xml:space="preserve">           </t>
    </r>
    <r>
      <rPr>
        <sz val="11"/>
        <rFont val="宋体"/>
        <family val="0"/>
      </rPr>
      <t>基金收入转列</t>
    </r>
  </si>
  <si>
    <r>
      <t xml:space="preserve">   2.</t>
    </r>
    <r>
      <rPr>
        <sz val="11"/>
        <rFont val="宋体"/>
        <family val="0"/>
      </rPr>
      <t>行政事业性收费收入</t>
    </r>
  </si>
  <si>
    <r>
      <t xml:space="preserve">   3.</t>
    </r>
    <r>
      <rPr>
        <sz val="11"/>
        <rFont val="宋体"/>
        <family val="0"/>
      </rPr>
      <t>罚没收入</t>
    </r>
  </si>
  <si>
    <r>
      <t xml:space="preserve">   4.</t>
    </r>
    <r>
      <rPr>
        <sz val="11"/>
        <rFont val="宋体"/>
        <family val="0"/>
      </rPr>
      <t>计划亏损补贴</t>
    </r>
  </si>
  <si>
    <r>
      <t xml:space="preserve">   5.</t>
    </r>
    <r>
      <rPr>
        <sz val="11"/>
        <rFont val="宋体"/>
        <family val="0"/>
      </rPr>
      <t>其他收入</t>
    </r>
  </si>
  <si>
    <t>上划中央收入</t>
  </si>
  <si>
    <r>
      <t xml:space="preserve">  1.</t>
    </r>
    <r>
      <rPr>
        <sz val="11"/>
        <rFont val="宋体"/>
        <family val="0"/>
      </rPr>
      <t>增值税</t>
    </r>
    <r>
      <rPr>
        <sz val="11"/>
        <rFont val="Times New Roman"/>
        <family val="1"/>
      </rPr>
      <t xml:space="preserve"> </t>
    </r>
    <r>
      <rPr>
        <sz val="11"/>
        <rFont val="宋体"/>
        <family val="0"/>
      </rPr>
      <t>（</t>
    </r>
    <r>
      <rPr>
        <sz val="11"/>
        <rFont val="Times New Roman"/>
        <family val="1"/>
      </rPr>
      <t>50%</t>
    </r>
    <r>
      <rPr>
        <sz val="11"/>
        <rFont val="宋体"/>
        <family val="0"/>
      </rPr>
      <t>部分）</t>
    </r>
  </si>
  <si>
    <r>
      <t xml:space="preserve">  2.</t>
    </r>
    <r>
      <rPr>
        <sz val="11"/>
        <rFont val="宋体"/>
        <family val="0"/>
      </rPr>
      <t>消费税</t>
    </r>
    <r>
      <rPr>
        <sz val="11"/>
        <rFont val="Times New Roman"/>
        <family val="1"/>
      </rPr>
      <t xml:space="preserve">                </t>
    </r>
  </si>
  <si>
    <r>
      <t xml:space="preserve">  3.</t>
    </r>
    <r>
      <rPr>
        <sz val="11"/>
        <rFont val="宋体"/>
        <family val="0"/>
      </rPr>
      <t>企业所得税（</t>
    </r>
    <r>
      <rPr>
        <sz val="11"/>
        <rFont val="Times New Roman"/>
        <family val="1"/>
      </rPr>
      <t>60%</t>
    </r>
    <r>
      <rPr>
        <sz val="11"/>
        <rFont val="宋体"/>
        <family val="0"/>
      </rPr>
      <t>部分）</t>
    </r>
  </si>
  <si>
    <r>
      <t xml:space="preserve">  4.</t>
    </r>
    <r>
      <rPr>
        <sz val="11"/>
        <rFont val="宋体"/>
        <family val="0"/>
      </rPr>
      <t>个人所得税（</t>
    </r>
    <r>
      <rPr>
        <sz val="11"/>
        <rFont val="Times New Roman"/>
        <family val="1"/>
      </rPr>
      <t>60%</t>
    </r>
    <r>
      <rPr>
        <sz val="11"/>
        <rFont val="宋体"/>
        <family val="0"/>
      </rPr>
      <t>部分）</t>
    </r>
  </si>
  <si>
    <r>
      <t xml:space="preserve">  5</t>
    </r>
    <r>
      <rPr>
        <sz val="11"/>
        <rFont val="宋体"/>
        <family val="0"/>
      </rPr>
      <t>、营业税</t>
    </r>
  </si>
  <si>
    <t>二、管委会本级可用收入</t>
  </si>
  <si>
    <r>
      <t>1</t>
    </r>
    <r>
      <rPr>
        <sz val="10.5"/>
        <rFont val="宋体"/>
        <family val="0"/>
      </rPr>
      <t>、预算体制核定的收入</t>
    </r>
  </si>
  <si>
    <r>
      <t>2</t>
    </r>
    <r>
      <rPr>
        <sz val="10.5"/>
        <rFont val="宋体"/>
        <family val="0"/>
      </rPr>
      <t>、超收分成收入</t>
    </r>
  </si>
  <si>
    <r>
      <t>3</t>
    </r>
    <r>
      <rPr>
        <sz val="10.5"/>
        <rFont val="宋体"/>
        <family val="0"/>
      </rPr>
      <t>、一般转移支付收入</t>
    </r>
  </si>
  <si>
    <r>
      <t>4</t>
    </r>
    <r>
      <rPr>
        <sz val="10.5"/>
        <rFont val="宋体"/>
        <family val="0"/>
      </rPr>
      <t>、专项转移支付收入</t>
    </r>
  </si>
  <si>
    <r>
      <t>5</t>
    </r>
    <r>
      <rPr>
        <sz val="11"/>
        <rFont val="宋体"/>
        <family val="0"/>
      </rPr>
      <t>、地方政府债券转贷收入</t>
    </r>
  </si>
  <si>
    <r>
      <t>6</t>
    </r>
    <r>
      <rPr>
        <sz val="11"/>
        <rFont val="宋体"/>
        <family val="0"/>
      </rPr>
      <t>、动用预算稳定调节基金</t>
    </r>
  </si>
  <si>
    <r>
      <t>7</t>
    </r>
    <r>
      <rPr>
        <sz val="11"/>
        <rFont val="宋体"/>
        <family val="0"/>
      </rPr>
      <t>、调入资金</t>
    </r>
  </si>
  <si>
    <t>　　从基金预算调入</t>
  </si>
  <si>
    <t>　　 调入一般债券还本付息资金</t>
  </si>
  <si>
    <t xml:space="preserve">     调入土地出让收益计提基金</t>
  </si>
  <si>
    <t xml:space="preserve">     弥补一般预算不足</t>
  </si>
  <si>
    <r>
      <t>8</t>
    </r>
    <r>
      <rPr>
        <sz val="11"/>
        <rFont val="宋体"/>
        <family val="0"/>
      </rPr>
      <t>、动用历年结余</t>
    </r>
  </si>
  <si>
    <r>
      <t>9</t>
    </r>
    <r>
      <rPr>
        <sz val="10.5"/>
        <rFont val="宋体"/>
        <family val="0"/>
      </rPr>
      <t>、上年结转</t>
    </r>
  </si>
  <si>
    <r>
      <t>10</t>
    </r>
    <r>
      <rPr>
        <sz val="11"/>
        <rFont val="宋体"/>
        <family val="0"/>
      </rPr>
      <t>、盘活存量资金及历年利息</t>
    </r>
  </si>
  <si>
    <r>
      <t>11</t>
    </r>
    <r>
      <rPr>
        <sz val="11"/>
        <rFont val="宋体"/>
        <family val="0"/>
      </rPr>
      <t>、其他</t>
    </r>
  </si>
  <si>
    <r>
      <t>注：表中项目名称以</t>
    </r>
    <r>
      <rPr>
        <sz val="11"/>
        <rFont val="Times New Roman"/>
        <family val="1"/>
      </rPr>
      <t>2019</t>
    </r>
    <r>
      <rPr>
        <sz val="11"/>
        <rFont val="宋体"/>
        <family val="0"/>
      </rPr>
      <t>年政府收支分类科目为准，可根据实际情况删减。</t>
    </r>
  </si>
  <si>
    <t>总预算02表</t>
  </si>
  <si>
    <t>2019年湖州度假区一般公共预算支出预算表</t>
  </si>
  <si>
    <t>湖州市</t>
  </si>
  <si>
    <t>市本级</t>
  </si>
  <si>
    <t>市直属</t>
  </si>
  <si>
    <t>吴兴区</t>
  </si>
  <si>
    <t>南浔区</t>
  </si>
  <si>
    <t>开发区</t>
  </si>
  <si>
    <t>单位：万元</t>
  </si>
  <si>
    <t>2018年科目</t>
  </si>
  <si>
    <t>度假区</t>
  </si>
  <si>
    <t>德清县</t>
  </si>
  <si>
    <t>长兴县</t>
  </si>
  <si>
    <t>安吉县</t>
  </si>
  <si>
    <t>对应
2019年科目
（根据此对应在序号为10的列里作调整数）</t>
  </si>
  <si>
    <t>2019年科目</t>
  </si>
  <si>
    <t>2018年调整后执行数</t>
  </si>
  <si>
    <t>2019年预算</t>
  </si>
  <si>
    <t>比上年执行数增减</t>
  </si>
  <si>
    <t>比上年执行数增减%</t>
  </si>
  <si>
    <t>一、本级支出</t>
  </si>
  <si>
    <t xml:space="preserve"> （一）一般公共服务支出</t>
  </si>
  <si>
    <t xml:space="preserve">       其中：法制建设</t>
  </si>
  <si>
    <t>法制建设</t>
  </si>
  <si>
    <t xml:space="preserve">             军队转业干部安置</t>
  </si>
  <si>
    <t>军队转业干部安置</t>
  </si>
  <si>
    <t>国防支出</t>
  </si>
  <si>
    <t xml:space="preserve"> （二）公共安全支出</t>
  </si>
  <si>
    <t xml:space="preserve"> （三）教育支出</t>
  </si>
  <si>
    <t xml:space="preserve"> （四）科学技术支出</t>
  </si>
  <si>
    <t xml:space="preserve"> （五）文化体育与传媒支出</t>
  </si>
  <si>
    <t xml:space="preserve"> （五）文化旅游体育与传媒支出</t>
  </si>
  <si>
    <t xml:space="preserve"> （六）社会保障和就业支出</t>
  </si>
  <si>
    <t xml:space="preserve"> （七）医疗卫生与计划生育支出</t>
  </si>
  <si>
    <t xml:space="preserve"> （七）卫生健康支出</t>
  </si>
  <si>
    <t xml:space="preserve"> （八）节能环保支出</t>
  </si>
  <si>
    <t xml:space="preserve"> （九）城乡社区支出</t>
  </si>
  <si>
    <t xml:space="preserve"> （十）农林水支出</t>
  </si>
  <si>
    <t xml:space="preserve"> （十一）交通运输支出</t>
  </si>
  <si>
    <t xml:space="preserve"> （十二）资源勘探信息等支出</t>
  </si>
  <si>
    <t xml:space="preserve"> （十三）商业服务业等支出</t>
  </si>
  <si>
    <t xml:space="preserve"> （十四）金融支出</t>
  </si>
  <si>
    <t xml:space="preserve"> （十五）国土海洋气象等支出</t>
  </si>
  <si>
    <t xml:space="preserve"> （十五）自然资源海洋气象等支出</t>
  </si>
  <si>
    <t xml:space="preserve"> （十六）住房保障支出</t>
  </si>
  <si>
    <t xml:space="preserve"> （十七）粮油物资储备支出</t>
  </si>
  <si>
    <t xml:space="preserve"> （十八）灾害防治及应急管理支出</t>
  </si>
  <si>
    <t xml:space="preserve"> （十八）其他支出</t>
  </si>
  <si>
    <t xml:space="preserve"> （十九）其他支出</t>
  </si>
  <si>
    <t xml:space="preserve"> （十九）预备费</t>
  </si>
  <si>
    <t xml:space="preserve"> （二十）预备费</t>
  </si>
  <si>
    <t xml:space="preserve"> （二十）债务付息支出</t>
  </si>
  <si>
    <t xml:space="preserve"> （二十一）债务付息支出</t>
  </si>
  <si>
    <t xml:space="preserve"> （二十一）债务发行费用支出</t>
  </si>
  <si>
    <t xml:space="preserve"> （二十二）债务发行费用支出</t>
  </si>
  <si>
    <t>总预算03表</t>
  </si>
  <si>
    <t>2019年湖州市度假区政府性基金收支预算表</t>
  </si>
  <si>
    <t xml:space="preserve">                                                                                                                                                                                         </t>
  </si>
  <si>
    <r>
      <t>单位</t>
    </r>
    <r>
      <rPr>
        <sz val="12"/>
        <rFont val="Times New Roman"/>
        <family val="1"/>
      </rPr>
      <t>:</t>
    </r>
    <r>
      <rPr>
        <sz val="12"/>
        <rFont val="宋体"/>
        <family val="0"/>
      </rPr>
      <t>万元</t>
    </r>
  </si>
  <si>
    <t>项     目</t>
  </si>
  <si>
    <t>2018年执行数</t>
  </si>
  <si>
    <t xml:space="preserve"> 2019年预算数</t>
  </si>
  <si>
    <t>比上年
增长±%</t>
  </si>
  <si>
    <t>【政府性基金收入总计】</t>
  </si>
  <si>
    <t xml:space="preserve">  一、省专项补助收入</t>
  </si>
  <si>
    <t xml:space="preserve">  二、市专项补助收入</t>
  </si>
  <si>
    <t xml:space="preserve">  三、调入资金</t>
  </si>
  <si>
    <r>
      <t xml:space="preserve">【政府性基金支出总计】   </t>
    </r>
    <r>
      <rPr>
        <sz val="10.5"/>
        <rFont val="宋体"/>
        <family val="0"/>
      </rPr>
      <t xml:space="preserve">   </t>
    </r>
  </si>
  <si>
    <t xml:space="preserve"> 一、城乡社区事务</t>
  </si>
  <si>
    <t xml:space="preserve">  （一）国有土地使用权出让收入安排的支出</t>
  </si>
  <si>
    <t xml:space="preserve">  （二）城市公用事业附加支出</t>
  </si>
  <si>
    <t xml:space="preserve">  （三）农业土地开发资金支出</t>
  </si>
  <si>
    <t xml:space="preserve">  （四）新增建设用地土地有偿使用费支出</t>
  </si>
  <si>
    <t xml:space="preserve">  （五）国有土地收益基金支出</t>
  </si>
  <si>
    <t xml:space="preserve">  二、社会保障和就业</t>
  </si>
  <si>
    <t xml:space="preserve">  （一）大中型水库移民后期扶持基金支出</t>
  </si>
  <si>
    <t xml:space="preserve">  三、农林水事务</t>
  </si>
  <si>
    <t xml:space="preserve">  （一）水利</t>
  </si>
  <si>
    <t xml:space="preserve">  （二）山峡水库库区基金支出</t>
  </si>
  <si>
    <t xml:space="preserve"> 四、其他支出</t>
  </si>
  <si>
    <t xml:space="preserve">  （一）彩票公益金安排的支出</t>
  </si>
  <si>
    <t xml:space="preserve">  （二）其他政府性基金支出</t>
  </si>
  <si>
    <t>五、债务付息支出</t>
  </si>
  <si>
    <t xml:space="preserve">   （一）地方政府专项债务付息支出</t>
  </si>
  <si>
    <t>注：表中项目名称以2019年政府收支分类科目为准，要求按功能分类细化到款，某一类支出比上年增减（超15%）过多，需做说明。</t>
  </si>
  <si>
    <t xml:space="preserve"> </t>
  </si>
  <si>
    <t xml:space="preserve">                                                                  总预算04表</t>
  </si>
  <si>
    <t>2019年湖州市度假区一般公共预算基本支出预算表</t>
  </si>
  <si>
    <r>
      <t xml:space="preserve">                                             </t>
    </r>
    <r>
      <rPr>
        <sz val="10.5"/>
        <rFont val="宋体"/>
        <family val="0"/>
      </rPr>
      <t>单位：万元</t>
    </r>
  </si>
  <si>
    <t>项    目</t>
  </si>
  <si>
    <t>2019年预算数</t>
  </si>
  <si>
    <t>比上年增长±%</t>
  </si>
  <si>
    <t>备注</t>
  </si>
  <si>
    <t>基本支出合计</t>
  </si>
  <si>
    <t>一、工资福利支出</t>
  </si>
  <si>
    <t>二、对个人和家庭的补助</t>
  </si>
  <si>
    <t>三、商品和服务支出</t>
  </si>
  <si>
    <r>
      <t>注：表中项目名称以</t>
    </r>
    <r>
      <rPr>
        <sz val="10"/>
        <rFont val="Times New Roman"/>
        <family val="1"/>
      </rPr>
      <t>2019</t>
    </r>
    <r>
      <rPr>
        <sz val="10"/>
        <rFont val="宋体"/>
        <family val="0"/>
      </rPr>
      <t>年政府收支分类科目为准，要求按经济分类细化到款，某一类支出比上年增减（超</t>
    </r>
    <r>
      <rPr>
        <sz val="10"/>
        <rFont val="Times New Roman"/>
        <family val="1"/>
      </rPr>
      <t>15%</t>
    </r>
    <r>
      <rPr>
        <sz val="10"/>
        <rFont val="宋体"/>
        <family val="0"/>
      </rPr>
      <t>）过多，需做说明。</t>
    </r>
  </si>
  <si>
    <t xml:space="preserve">                                                                                   </t>
  </si>
  <si>
    <t xml:space="preserve">  总预算05表</t>
  </si>
  <si>
    <t>2019年湖州市度假区地方政府债务余额情况表</t>
  </si>
  <si>
    <t>项目</t>
  </si>
  <si>
    <t>2018年</t>
  </si>
  <si>
    <t>2019年</t>
  </si>
  <si>
    <t>一、年初余额</t>
  </si>
  <si>
    <t>其中：一般债务</t>
  </si>
  <si>
    <t>专项债务</t>
  </si>
  <si>
    <t>二、本年新增</t>
  </si>
  <si>
    <t>以新还旧</t>
  </si>
  <si>
    <t>三、本年偿还</t>
  </si>
  <si>
    <t>以新增债券偿还</t>
  </si>
  <si>
    <t>四、年末余额</t>
  </si>
  <si>
    <t>注：本表地方政府债务按2014年确定的口径填报（四 = 一 +二-三）</t>
  </si>
  <si>
    <t>总预算06表-1</t>
  </si>
  <si>
    <r>
      <rPr>
        <b/>
        <u val="single"/>
        <sz val="20"/>
        <rFont val="宋体"/>
        <family val="0"/>
      </rPr>
      <t>太湖度假区</t>
    </r>
    <r>
      <rPr>
        <b/>
        <sz val="20"/>
        <rFont val="宋体"/>
        <family val="0"/>
      </rPr>
      <t>2019年政府投资项目在建（已立项新开工及续建）项目计划表</t>
    </r>
  </si>
  <si>
    <t>序号</t>
  </si>
  <si>
    <t>项目名称</t>
  </si>
  <si>
    <t>建设
地点</t>
  </si>
  <si>
    <t>建设规模及主要建设内容</t>
  </si>
  <si>
    <t>建设年限</t>
  </si>
  <si>
    <t>总投资</t>
  </si>
  <si>
    <t>累计已完成投资</t>
  </si>
  <si>
    <r>
      <rPr>
        <b/>
        <sz val="9"/>
        <rFont val="宋体"/>
        <family val="0"/>
      </rPr>
      <t>2</t>
    </r>
    <r>
      <rPr>
        <b/>
        <sz val="9"/>
        <rFont val="宋体"/>
        <family val="0"/>
      </rPr>
      <t>019年计划投资</t>
    </r>
  </si>
  <si>
    <t>2019年资金安排</t>
  </si>
  <si>
    <r>
      <rPr>
        <b/>
        <sz val="9"/>
        <rFont val="宋体"/>
        <family val="0"/>
      </rPr>
      <t>201</t>
    </r>
    <r>
      <rPr>
        <b/>
        <sz val="9"/>
        <rFont val="宋体"/>
        <family val="0"/>
      </rPr>
      <t>9</t>
    </r>
    <r>
      <rPr>
        <b/>
        <sz val="9"/>
        <rFont val="宋体"/>
        <family val="0"/>
      </rPr>
      <t>年实施内容及进度</t>
    </r>
  </si>
  <si>
    <t>今后年度计划投资</t>
  </si>
  <si>
    <t>今后年度财政支出</t>
  </si>
  <si>
    <t>项目主管单位及建设单位</t>
  </si>
  <si>
    <t>备注（如是18年联审项目请注明是）</t>
  </si>
  <si>
    <t>财政预算安排</t>
  </si>
  <si>
    <t>上级
补助</t>
  </si>
  <si>
    <t>债务
资金</t>
  </si>
  <si>
    <t>其他</t>
  </si>
  <si>
    <t>财政资金安排</t>
  </si>
  <si>
    <t>债务资金</t>
  </si>
  <si>
    <t>其他资金来源说明</t>
  </si>
  <si>
    <r>
      <rPr>
        <b/>
        <sz val="9"/>
        <rFont val="宋体"/>
        <family val="0"/>
      </rPr>
      <t>20</t>
    </r>
    <r>
      <rPr>
        <b/>
        <sz val="9"/>
        <rFont val="宋体"/>
        <family val="0"/>
      </rPr>
      <t>20</t>
    </r>
    <r>
      <rPr>
        <b/>
        <sz val="9"/>
        <rFont val="宋体"/>
        <family val="0"/>
      </rPr>
      <t>年</t>
    </r>
  </si>
  <si>
    <r>
      <rPr>
        <b/>
        <sz val="9"/>
        <rFont val="宋体"/>
        <family val="0"/>
      </rPr>
      <t>20</t>
    </r>
    <r>
      <rPr>
        <b/>
        <sz val="9"/>
        <rFont val="宋体"/>
        <family val="0"/>
      </rPr>
      <t>21</t>
    </r>
    <r>
      <rPr>
        <b/>
        <sz val="9"/>
        <rFont val="宋体"/>
        <family val="0"/>
      </rPr>
      <t>年</t>
    </r>
  </si>
  <si>
    <t>梅东片区水系环境
综合整治工程（二期）</t>
  </si>
  <si>
    <t>度假区梅东片</t>
  </si>
  <si>
    <t>主要建设内容为拓浚河道
4.241km；新建护岸及堤防9.168km，整治湖漾面积2.68万m2。主要包括瑶阶河、范家河、小港河、莫家田河南、横塘河、南湖。</t>
  </si>
  <si>
    <t>2018-2020</t>
  </si>
  <si>
    <t>完成50%</t>
  </si>
  <si>
    <t>浙江南太湖控股集团有限公司</t>
  </si>
  <si>
    <t>梅东南片滨港街等四路工程</t>
  </si>
  <si>
    <t>建设内容为新建行渎港路南段、滨港街、南坝路及横塘路等四条道路。包括道路路基与路面、桥梁、市政管线、路灯照明、交通标志标线、绿化以及相关附属设施等工程。</t>
  </si>
  <si>
    <t>2017-2020</t>
  </si>
  <si>
    <t>基本完工</t>
  </si>
  <si>
    <t>湖州南太湖市政建设有限公司</t>
  </si>
  <si>
    <t>港前街等两条道路工程</t>
  </si>
  <si>
    <t>健康路道路总长约300米，宽12米。建设内容包括路基路面、路灯照明、市政管线工程，交通标志标线、绿化及相关附属设施建设等。</t>
  </si>
  <si>
    <t>2018-2019</t>
  </si>
  <si>
    <t>完工通车</t>
  </si>
  <si>
    <t>湖山大道（申苏浙皖至滨湖大道段）工程</t>
  </si>
  <si>
    <t>度假区长东片</t>
  </si>
  <si>
    <t>湖山大道度假区段全长3.12公里，桥梁一座，道路宽度50米。项目总投资约3.78亿元。</t>
  </si>
  <si>
    <t>2017-2019</t>
  </si>
  <si>
    <t>湖州南太湖产业集聚区吴兴杨渎桥至南浔菱湖公路度假区连接线及配套工程</t>
  </si>
  <si>
    <t>项目主线全长约24.06公里，利用二环东路约4.22公里，实际建设里程约19.84公里。同步建设度假区连接线约2.88公里和南郊风景区连接线约2.6公里。主线设大桥3069.48米/7座，中小桥441.28米/7座。度假区、南郊风景区连接线分别设大</t>
  </si>
  <si>
    <t>道路部分完工通车，绿化部分开工建设</t>
  </si>
  <si>
    <t>长东农民社区建设工程（2014年扩初）</t>
  </si>
  <si>
    <t>项目总建筑面积162173平方米，其中地上建筑面积144767平方米（住宅建筑面积125262平方米，公建配套建筑面积19505平方米），地下室建筑面积17406平方米。住宅总套数1138套。</t>
  </si>
  <si>
    <t>完工交付</t>
  </si>
  <si>
    <t>浙江环湖新农村建设投资有限公司</t>
  </si>
  <si>
    <t>长东片区金山大道等三路工程</t>
  </si>
  <si>
    <t>本工程新建金山大道、银山大道、湖港路及两条辅道。总用地面积约320亩。道路总长6512米，建设内容主要包括路基与路面工程、桥梁工程、给排水工程、交通工程、照明工程、综合管廊工程、道路红线内绿化及道路后退空间绿化、综合管线管位布置等相关附属设施。</t>
  </si>
  <si>
    <t>2018-2021</t>
  </si>
  <si>
    <t>开工建设，管廊施工。</t>
  </si>
  <si>
    <t>梅东圩区整治工程</t>
  </si>
  <si>
    <t>重建/新建闸站3座，总装机650kw，闸孔宽度15m；改建闸站2座，总装机74kw，闸孔宽度3m；新建水闸2座，闸孔总净宽10m；新建2*2m涵闸2座。圩内水系整治河道总长度3.353km，整治湖漾4.61万m2，总清淤量10.97万m3，水生植物种植0.28万m2。</t>
  </si>
  <si>
    <t>河道部分完工闸站完成50%。</t>
  </si>
  <si>
    <t>长兜港岸线整治与生态修复工程</t>
  </si>
  <si>
    <t>长兜港岸线生态修复工程的任务主要包括：绿化工程、岸线生态修复工程、园路和铺装广场工程、老堤利用工程、附属建筑建设工程以及给排水、电气、智能化等附属工程的建设。</t>
  </si>
  <si>
    <t>完成样板段</t>
  </si>
  <si>
    <t>是，18已开展审批工作，19年开工</t>
  </si>
  <si>
    <t>湖山大道（度假区段）绿化</t>
  </si>
  <si>
    <t>湖山大道K0+000—K3+120段，总长3120m，包含道路两侧新建人行道及绿化带各宽24m、中央分隔带宽8m，总面积约150000㎡。拟完成地块内的绿化景观、道路铺装、驿站、景观设施小品建设以及给排水、景观照明等配套工程建设。</t>
  </si>
  <si>
    <t>太莫线拓宽等四路工程</t>
  </si>
  <si>
    <t>工程为新建长兜港大桥西侧辅道、梅南街西延、河沙圩辅道、太莫线拓宽改造等4条道路，建设内容主要包括路基与路面、桥梁、市政管线及路灯照明、交通标志标线、道路绿化等相关附属设施。</t>
  </si>
  <si>
    <t>路基贯通</t>
  </si>
  <si>
    <t>梅东水系生态修复工程</t>
  </si>
  <si>
    <t>梅东水系生态修复工程包括乌程街东侧沿河、乌程街西侧以及震泽路沿河等三段生态修复工程以及森林公园、西舍漾公园等两个公园景观工程，总面积约133020㎡。其中，乌程街西侧沿河生态修复面积约5480㎡，乌程街东侧沿河生态修复面积约11200㎡，震泽路沿河生态修复面积约22250㎡；森林公园景观工程面积约76320㎡；西舍漾公园景观面积约17770㎡。</t>
  </si>
  <si>
    <t>鑫远健康城配套绿化工程</t>
  </si>
  <si>
    <t>道路、河道（湖）两侧及重要点区域景观绿化，新建公园茶室、管理用房、桥梁，公园、广场及园路铺装以及景观照明、给排水、雕塑小品等配套等。</t>
  </si>
  <si>
    <t>2018-2022</t>
  </si>
  <si>
    <t>完成北湖、鑫达医院周边景观工程</t>
  </si>
  <si>
    <t>花样年华绿色小镇基础配套一期工程</t>
  </si>
  <si>
    <t>度假区梅西片</t>
  </si>
  <si>
    <t>新建道路、桥梁、停车场以及配套的市政管线、路灯以及绿化、和交安设施等。</t>
  </si>
  <si>
    <t>2019-2020</t>
  </si>
  <si>
    <t>项目开工</t>
  </si>
  <si>
    <t>朱家骅故居修复及景观工程</t>
  </si>
  <si>
    <t>项目主要包括朱家骅故居及周边组团和小港书溪两岸驳岸整治等两部分，总占地面积约7565㎡；其中，朱家骅故居及周边主团建筑面积574㎡，保留改建面积约23㎡；小港书溪两岸的驳岸整治，长度约为436米。</t>
  </si>
  <si>
    <t>大钱村危旧房加固改造工程</t>
  </si>
  <si>
    <t>滨湖街道</t>
  </si>
  <si>
    <t>完成大钱村17户危房的解危加固</t>
  </si>
  <si>
    <t>街道配套1/3，农户承担1/6</t>
  </si>
  <si>
    <t>项目完工</t>
  </si>
  <si>
    <t>滨湖街道办事处</t>
  </si>
  <si>
    <t>总预算06表-2</t>
  </si>
  <si>
    <r>
      <rPr>
        <b/>
        <u val="single"/>
        <sz val="20"/>
        <rFont val="宋体"/>
        <family val="0"/>
      </rPr>
      <t>太湖度假区</t>
    </r>
    <r>
      <rPr>
        <b/>
        <sz val="20"/>
        <rFont val="宋体"/>
        <family val="0"/>
      </rPr>
      <t>2019年政府投资项目立项（开工）计划表</t>
    </r>
  </si>
  <si>
    <t>污水零直排区建设</t>
  </si>
  <si>
    <t>度假区辖区内部分设施因建设年限早，如今已落后陈旧，雨污水排放达不到相关环保要求，对周边环境造成污染的情况较严重。为全面落实《五水共治“碧水行动”计划》，现对天玺B区，天玺C区，阳光假日小区等范围内配套设施进行改造提升。</t>
  </si>
  <si>
    <t>如市建设局能统一进行ppp项目审批的，则不单独进行立项</t>
  </si>
  <si>
    <t>南太湖博物馆配套道路工程</t>
  </si>
  <si>
    <t>道路总长400米，宽6-9米。</t>
  </si>
  <si>
    <t>滨湖大道与弁山大道交叉口改造提升</t>
  </si>
  <si>
    <t>为缓解度假区日益增长的交通压力，拟对滨湖大道与弁山大道交叉口进行改造提升。</t>
  </si>
  <si>
    <t>滨湖大道改线及配套工程</t>
  </si>
  <si>
    <t>道路路基宽 34.5 米，道路设计全长 4065.528 米,沿线共设置 5 座桥梁。长东服务中心，总建筑面积15000㎡。</t>
  </si>
  <si>
    <t>2020-2022</t>
  </si>
  <si>
    <t>滨湖派出所接处警大厅迁建工程</t>
  </si>
  <si>
    <t>接处警大厅6000平方米建筑、装修及相关设备设施等。</t>
  </si>
  <si>
    <t>完工</t>
  </si>
  <si>
    <t>度假区公安分局</t>
  </si>
  <si>
    <t>垄山村小桥头东西区提升改造</t>
  </si>
  <si>
    <t>度假区仁皇山街道</t>
  </si>
  <si>
    <t>三线下埋，燃气安装，雨污水管道埋设，道路翻新硬化等</t>
  </si>
  <si>
    <t>开发区管委会承担</t>
  </si>
  <si>
    <t>仁皇山街道办事处</t>
  </si>
  <si>
    <t>沿圩湾河和祁庄兜河打通工程</t>
  </si>
  <si>
    <t>打通河道长度400米，宽10米护岸顶高1.7米，堤顶高程3米，堤顶宽度2米，护岸绿植800株</t>
  </si>
  <si>
    <t>滨湖街道农村公路大中修</t>
  </si>
  <si>
    <t>度假区滨湖街道</t>
  </si>
  <si>
    <t>完成7条农村公路的大中修</t>
  </si>
  <si>
    <t>街道和村配套承担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</si>
</sst>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3">
    <font>
      <sz val="10"/>
      <name val="Arial"/>
      <family val="2"/>
    </font>
    <font>
      <sz val="11"/>
      <color indexed="8"/>
      <name val="宋体"/>
      <family val="0"/>
    </font>
    <font>
      <b/>
      <u val="single"/>
      <sz val="20"/>
      <name val="宋体"/>
      <family val="0"/>
    </font>
    <font>
      <b/>
      <sz val="9"/>
      <name val="宋体"/>
      <family val="0"/>
    </font>
    <font>
      <sz val="9"/>
      <name val="宋体"/>
      <family val="0"/>
    </font>
    <font>
      <b/>
      <sz val="9"/>
      <color indexed="8"/>
      <name val="宋体"/>
      <family val="0"/>
    </font>
    <font>
      <sz val="11"/>
      <name val="宋体"/>
      <family val="0"/>
    </font>
    <font>
      <sz val="18"/>
      <name val="黑体"/>
      <family val="3"/>
    </font>
    <font>
      <sz val="10.5"/>
      <name val="宋体"/>
      <family val="0"/>
    </font>
    <font>
      <b/>
      <sz val="10.5"/>
      <name val="宋体"/>
      <family val="0"/>
    </font>
    <font>
      <sz val="10"/>
      <name val="宋体"/>
      <family val="0"/>
    </font>
    <font>
      <sz val="12"/>
      <name val="宋体"/>
      <family val="0"/>
    </font>
    <font>
      <sz val="12"/>
      <name val="黑体"/>
      <family val="3"/>
    </font>
    <font>
      <b/>
      <sz val="12"/>
      <name val="宋体"/>
      <family val="0"/>
    </font>
    <font>
      <b/>
      <sz val="11"/>
      <name val="宋体"/>
      <family val="0"/>
    </font>
    <font>
      <sz val="10.5"/>
      <name val="Times New Roman"/>
      <family val="1"/>
    </font>
    <font>
      <sz val="11"/>
      <name val="Times New Roman"/>
      <family val="1"/>
    </font>
    <font>
      <b/>
      <sz val="14"/>
      <name val="黑体"/>
      <family val="3"/>
    </font>
    <font>
      <sz val="10"/>
      <color indexed="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2"/>
      <name val="楷体_GB2312"/>
      <family val="3"/>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20"/>
      <name val="宋体"/>
      <family val="0"/>
    </font>
    <font>
      <sz val="10"/>
      <name val="Times New Roman"/>
      <family val="1"/>
    </font>
    <font>
      <sz val="12"/>
      <name val="Times New Roman"/>
      <family val="1"/>
    </font>
    <font>
      <sz val="10"/>
      <color indexed="8"/>
      <name val="宋体"/>
      <family val="0"/>
    </font>
    <font>
      <sz val="7.75"/>
      <color indexed="8"/>
      <name val="宋体"/>
      <family val="0"/>
    </font>
    <font>
      <u val="single"/>
      <sz val="11"/>
      <color indexed="1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u val="single"/>
      <sz val="11"/>
      <color rgb="FF0000FF"/>
      <name val="Calibri"/>
      <family val="0"/>
    </font>
    <font>
      <u val="single"/>
      <sz val="11"/>
      <color rgb="FF800080"/>
      <name val="Calibri"/>
      <family val="0"/>
    </font>
    <font>
      <sz val="9"/>
      <color theme="1"/>
      <name val="Calibri"/>
      <family val="0"/>
    </font>
    <font>
      <sz val="9"/>
      <name val="Calibri"/>
      <family val="0"/>
    </font>
    <font>
      <sz val="12"/>
      <color rgb="FF000000"/>
      <name val="宋体"/>
      <family val="0"/>
    </font>
    <font>
      <sz val="11"/>
      <color rgb="FF000000"/>
      <name val="宋体"/>
      <family val="0"/>
    </font>
    <font>
      <sz val="11"/>
      <color rgb="FFFF000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border>
    <border>
      <left>
        <color indexed="63"/>
      </left>
      <right style="medium"/>
      <top>
        <color indexed="63"/>
      </top>
      <bottom/>
    </border>
    <border>
      <left style="medium"/>
      <right/>
      <top>
        <color indexed="63"/>
      </top>
      <bottom style="mediu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63"/>
      </left>
      <right/>
      <top>
        <color indexed="63"/>
      </top>
      <bottom style="medium"/>
    </border>
    <border>
      <left>
        <color indexed="63"/>
      </left>
      <right>
        <color indexed="63"/>
      </right>
      <top style="medium"/>
      <bottom>
        <color indexed="63"/>
      </bottom>
    </border>
    <border>
      <left/>
      <right/>
      <top style="thin"/>
      <bottom/>
    </border>
    <border>
      <left/>
      <right/>
      <top style="thin"/>
      <bottom style="thin"/>
    </border>
    <border>
      <left/>
      <right style="thin"/>
      <top style="thin"/>
      <bottom style="thin"/>
    </border>
    <border>
      <left style="thin"/>
      <right style="thin"/>
      <top/>
      <bottom style="thin"/>
    </border>
  </borders>
  <cellStyleXfs count="67">
    <xf numFmtId="0" fontId="0" fillId="0" borderId="0" applyNumberFormat="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28" fillId="0" borderId="1" applyNumberFormat="0" applyFill="0" applyAlignment="0" applyProtection="0"/>
    <xf numFmtId="0" fontId="20"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11" fillId="0" borderId="0">
      <alignment vertical="center"/>
      <protection/>
    </xf>
    <xf numFmtId="0" fontId="0" fillId="0" borderId="0" applyNumberFormat="0" applyFont="0" applyFill="0" applyBorder="0" applyAlignment="0" applyProtection="0"/>
    <xf numFmtId="0" fontId="26" fillId="0" borderId="0">
      <alignment vertical="center"/>
      <protection/>
    </xf>
    <xf numFmtId="0" fontId="11" fillId="0" borderId="0">
      <alignment vertical="center"/>
      <protection/>
    </xf>
    <xf numFmtId="0" fontId="46" fillId="0" borderId="0" applyNumberFormat="0" applyFill="0" applyBorder="0" applyAlignment="0" applyProtection="0"/>
    <xf numFmtId="0" fontId="33" fillId="4" borderId="0" applyNumberFormat="0" applyBorder="0" applyAlignment="0" applyProtection="0"/>
    <xf numFmtId="0" fontId="29"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16" borderId="5" applyNumberFormat="0" applyAlignment="0" applyProtection="0"/>
    <xf numFmtId="0" fontId="19"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34"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22" borderId="0" applyNumberFormat="0" applyBorder="0" applyAlignment="0" applyProtection="0"/>
    <xf numFmtId="0" fontId="27" fillId="16" borderId="8" applyNumberFormat="0" applyAlignment="0" applyProtection="0"/>
    <xf numFmtId="0" fontId="32" fillId="7" borderId="5" applyNumberFormat="0" applyAlignment="0" applyProtection="0"/>
    <xf numFmtId="0" fontId="47" fillId="0" borderId="0" applyNumberFormat="0" applyFill="0" applyBorder="0" applyAlignment="0" applyProtection="0"/>
    <xf numFmtId="0" fontId="0" fillId="23" borderId="9" applyNumberFormat="0" applyFont="0" applyAlignment="0" applyProtection="0"/>
  </cellStyleXfs>
  <cellXfs count="155">
    <xf numFmtId="0" fontId="0" fillId="0" borderId="0" xfId="0" applyNumberFormat="1" applyFont="1" applyFill="1" applyBorder="1" applyAlignment="1">
      <alignment/>
    </xf>
    <xf numFmtId="0" fontId="45" fillId="0" borderId="0" xfId="0" applyNumberFormat="1" applyFont="1" applyFill="1" applyBorder="1" applyAlignment="1" applyProtection="1">
      <alignment vertical="center"/>
      <protection/>
    </xf>
    <xf numFmtId="0" fontId="45"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176" fontId="3" fillId="0" borderId="10" xfId="54" applyNumberFormat="1" applyFont="1" applyFill="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48" fillId="24" borderId="10"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protection/>
    </xf>
    <xf numFmtId="0" fontId="49" fillId="24" borderId="10" xfId="0" applyNumberFormat="1" applyFont="1" applyFill="1" applyBorder="1" applyAlignment="1" applyProtection="1">
      <alignment horizontal="center" vertical="center" wrapText="1"/>
      <protection/>
    </xf>
    <xf numFmtId="0" fontId="48" fillId="24" borderId="11" xfId="0" applyNumberFormat="1" applyFont="1" applyFill="1" applyBorder="1" applyAlignment="1" applyProtection="1">
      <alignment horizontal="center" vertical="center" wrapText="1"/>
      <protection/>
    </xf>
    <xf numFmtId="0" fontId="48" fillId="24" borderId="10" xfId="0" applyNumberFormat="1" applyFont="1" applyFill="1" applyBorder="1" applyAlignment="1" applyProtection="1">
      <alignment horizontal="center" vertical="center"/>
      <protection/>
    </xf>
    <xf numFmtId="0" fontId="45" fillId="24" borderId="0" xfId="0" applyNumberFormat="1" applyFont="1" applyFill="1" applyBorder="1" applyAlignment="1" applyProtection="1">
      <alignment horizontal="center" vertical="center"/>
      <protection/>
    </xf>
    <xf numFmtId="0" fontId="50" fillId="0" borderId="0" xfId="0" applyNumberFormat="1" applyFont="1" applyFill="1" applyBorder="1" applyAlignment="1">
      <alignment horizontal="left"/>
    </xf>
    <xf numFmtId="0" fontId="50" fillId="0" borderId="0" xfId="0" applyNumberFormat="1" applyFont="1" applyFill="1" applyBorder="1" applyAlignment="1">
      <alignment horizontal="right"/>
    </xf>
    <xf numFmtId="0" fontId="50" fillId="0" borderId="10" xfId="0" applyNumberFormat="1" applyFont="1" applyFill="1" applyBorder="1" applyAlignment="1">
      <alignment horizontal="center" vertical="center"/>
    </xf>
    <xf numFmtId="0" fontId="51" fillId="0" borderId="10" xfId="0" applyNumberFormat="1" applyFont="1" applyFill="1" applyBorder="1" applyAlignment="1">
      <alignment horizontal="left" vertical="center"/>
    </xf>
    <xf numFmtId="177" fontId="51" fillId="0" borderId="10" xfId="0"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0" fontId="51" fillId="0" borderId="10" xfId="0" applyNumberFormat="1" applyFont="1" applyFill="1" applyBorder="1" applyAlignment="1">
      <alignment horizontal="center" vertical="center"/>
    </xf>
    <xf numFmtId="0" fontId="51" fillId="0" borderId="10" xfId="0" applyNumberFormat="1" applyFont="1" applyFill="1" applyBorder="1" applyAlignment="1">
      <alignment horizontal="justify" vertical="center"/>
    </xf>
    <xf numFmtId="0" fontId="52" fillId="0" borderId="10" xfId="0" applyNumberFormat="1" applyFont="1" applyFill="1" applyBorder="1" applyAlignment="1">
      <alignment horizontal="center" vertical="center"/>
    </xf>
    <xf numFmtId="0" fontId="8" fillId="0" borderId="0" xfId="0" applyNumberFormat="1" applyFont="1" applyFill="1" applyBorder="1" applyAlignment="1">
      <alignment horizontal="justify"/>
    </xf>
    <xf numFmtId="0" fontId="0" fillId="0" borderId="0" xfId="0" applyNumberFormat="1" applyFont="1" applyFill="1" applyBorder="1" applyAlignment="1">
      <alignment horizontal="right"/>
    </xf>
    <xf numFmtId="0" fontId="6" fillId="0" borderId="0" xfId="0" applyNumberFormat="1" applyFont="1" applyFill="1" applyBorder="1" applyAlignment="1">
      <alignment horizontal="center"/>
    </xf>
    <xf numFmtId="0"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top" wrapText="1"/>
    </xf>
    <xf numFmtId="177" fontId="8" fillId="0" borderId="10" xfId="0" applyNumberFormat="1" applyFont="1" applyFill="1" applyBorder="1" applyAlignment="1" applyProtection="1">
      <alignment horizontal="right" vertical="center" wrapText="1"/>
      <protection/>
    </xf>
    <xf numFmtId="10" fontId="10" fillId="0" borderId="10" xfId="0" applyNumberFormat="1" applyFont="1" applyFill="1" applyBorder="1" applyAlignment="1">
      <alignment horizontal="right" vertical="center"/>
    </xf>
    <xf numFmtId="0" fontId="45" fillId="0" borderId="10" xfId="0" applyNumberFormat="1" applyFont="1" applyFill="1" applyBorder="1" applyAlignment="1" applyProtection="1">
      <alignment/>
      <protection/>
    </xf>
    <xf numFmtId="0" fontId="8" fillId="0" borderId="10" xfId="0" applyNumberFormat="1" applyFont="1" applyFill="1" applyBorder="1" applyAlignment="1">
      <alignment horizontal="justify" vertical="top" wrapText="1"/>
    </xf>
    <xf numFmtId="0" fontId="10" fillId="25" borderId="10" xfId="0" applyFont="1" applyFill="1" applyBorder="1" applyAlignment="1">
      <alignment horizontal="left" vertical="center" shrinkToFit="1"/>
    </xf>
    <xf numFmtId="0" fontId="10" fillId="0" borderId="10" xfId="0" applyNumberFormat="1" applyFont="1" applyFill="1" applyBorder="1" applyAlignment="1" applyProtection="1">
      <alignment/>
      <protection/>
    </xf>
    <xf numFmtId="0" fontId="45" fillId="0" borderId="10" xfId="0" applyNumberFormat="1" applyFont="1" applyFill="1" applyBorder="1" applyAlignment="1" applyProtection="1">
      <alignment wrapText="1"/>
      <protection/>
    </xf>
    <xf numFmtId="0" fontId="10" fillId="0" borderId="10" xfId="0" applyFont="1" applyFill="1" applyBorder="1" applyAlignment="1">
      <alignment horizontal="left" vertical="center" shrinkToFit="1"/>
    </xf>
    <xf numFmtId="0" fontId="8" fillId="0" borderId="0" xfId="0" applyNumberFormat="1" applyFont="1" applyFill="1" applyBorder="1" applyAlignment="1">
      <alignment horizontal="center"/>
    </xf>
    <xf numFmtId="0" fontId="0" fillId="0" borderId="0" xfId="0" applyNumberFormat="1" applyFill="1" applyBorder="1" applyAlignment="1">
      <alignment/>
    </xf>
    <xf numFmtId="0" fontId="11" fillId="0" borderId="0" xfId="0" applyFont="1" applyBorder="1" applyAlignment="1">
      <alignment horizontal="center"/>
    </xf>
    <xf numFmtId="0" fontId="12" fillId="0" borderId="10" xfId="0" applyFont="1" applyBorder="1" applyAlignment="1">
      <alignment horizontal="center" vertical="center" wrapText="1"/>
    </xf>
    <xf numFmtId="0" fontId="9" fillId="0" borderId="10" xfId="0" applyFont="1" applyBorder="1" applyAlignment="1">
      <alignment horizontal="left"/>
    </xf>
    <xf numFmtId="4" fontId="6" fillId="0" borderId="10" xfId="0" applyNumberFormat="1" applyFont="1" applyBorder="1" applyAlignment="1">
      <alignment horizontal="right"/>
    </xf>
    <xf numFmtId="10" fontId="6" fillId="0" borderId="10" xfId="0" applyNumberFormat="1" applyFont="1" applyBorder="1" applyAlignment="1">
      <alignment horizontal="right"/>
    </xf>
    <xf numFmtId="0" fontId="8" fillId="0" borderId="10" xfId="0" applyFont="1" applyBorder="1" applyAlignment="1">
      <alignment horizontal="left"/>
    </xf>
    <xf numFmtId="4" fontId="11" fillId="25" borderId="10" xfId="0" applyNumberFormat="1" applyFont="1" applyFill="1" applyBorder="1" applyAlignment="1" applyProtection="1">
      <alignment horizontal="right" vertical="center"/>
      <protection/>
    </xf>
    <xf numFmtId="0" fontId="7" fillId="0" borderId="0" xfId="0" applyFont="1" applyAlignment="1">
      <alignment horizontal="center"/>
    </xf>
    <xf numFmtId="0" fontId="11" fillId="0" borderId="0" xfId="0" applyNumberFormat="1" applyFont="1" applyFill="1" applyBorder="1" applyAlignment="1" applyProtection="1">
      <alignment vertical="center"/>
      <protection/>
    </xf>
    <xf numFmtId="176" fontId="1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10" fontId="1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13" fillId="0" borderId="12" xfId="42" applyNumberFormat="1" applyFont="1" applyFill="1" applyBorder="1" applyAlignment="1">
      <alignment horizontal="center" vertical="center"/>
      <protection/>
    </xf>
    <xf numFmtId="0" fontId="11" fillId="0" borderId="13" xfId="0" applyNumberFormat="1" applyFont="1" applyFill="1" applyBorder="1" applyAlignment="1" applyProtection="1">
      <alignment horizontal="left" vertical="center"/>
      <protection/>
    </xf>
    <xf numFmtId="0" fontId="13" fillId="0" borderId="10" xfId="42" applyNumberFormat="1" applyFont="1" applyFill="1" applyBorder="1" applyAlignment="1">
      <alignment horizontal="center" vertical="center"/>
      <protection/>
    </xf>
    <xf numFmtId="0" fontId="14" fillId="0" borderId="11" xfId="42" applyNumberFormat="1" applyFont="1" applyFill="1" applyBorder="1" applyAlignment="1">
      <alignment horizontal="center" vertical="center"/>
      <protection/>
    </xf>
    <xf numFmtId="0" fontId="14" fillId="0" borderId="10" xfId="42" applyNumberFormat="1" applyFont="1" applyFill="1" applyBorder="1" applyAlignment="1">
      <alignment horizontal="center" vertical="center" wrapText="1"/>
      <protection/>
    </xf>
    <xf numFmtId="0" fontId="13" fillId="0" borderId="10" xfId="0" applyNumberFormat="1" applyFont="1" applyFill="1" applyBorder="1" applyAlignment="1" applyProtection="1">
      <alignment vertical="center"/>
      <protection/>
    </xf>
    <xf numFmtId="176" fontId="6" fillId="0" borderId="10" xfId="43" applyNumberFormat="1" applyFont="1" applyFill="1" applyBorder="1" applyAlignment="1">
      <alignment horizontal="left" vertical="center" wrapText="1"/>
      <protection/>
    </xf>
    <xf numFmtId="0" fontId="13"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center" vertical="center"/>
      <protection/>
    </xf>
    <xf numFmtId="0" fontId="14" fillId="0" borderId="10" xfId="42" applyNumberFormat="1" applyFont="1" applyFill="1" applyBorder="1" applyAlignment="1">
      <alignment horizontal="center" vertical="center"/>
      <protection/>
    </xf>
    <xf numFmtId="176" fontId="6" fillId="0" borderId="10" xfId="43" applyNumberFormat="1"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10" fontId="6" fillId="0" borderId="0" xfId="0" applyNumberFormat="1" applyFont="1" applyFill="1" applyBorder="1" applyAlignment="1" applyProtection="1">
      <alignment horizontal="center" vertical="center"/>
      <protection/>
    </xf>
    <xf numFmtId="10" fontId="6" fillId="0" borderId="13"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wrapText="1"/>
      <protection/>
    </xf>
    <xf numFmtId="177" fontId="6" fillId="0" borderId="10" xfId="43" applyNumberFormat="1" applyFont="1" applyFill="1" applyBorder="1" applyAlignment="1">
      <alignment horizontal="right" vertical="center" wrapText="1"/>
      <protection/>
    </xf>
    <xf numFmtId="10" fontId="6" fillId="0" borderId="10" xfId="43" applyNumberFormat="1" applyFont="1" applyFill="1" applyBorder="1" applyAlignment="1">
      <alignment horizontal="right" vertical="center" wrapText="1"/>
      <protection/>
    </xf>
    <xf numFmtId="177" fontId="6" fillId="0" borderId="10" xfId="0" applyNumberFormat="1" applyFont="1" applyFill="1" applyBorder="1" applyAlignment="1" applyProtection="1">
      <alignment horizontal="right" vertical="center"/>
      <protection/>
    </xf>
    <xf numFmtId="0" fontId="0" fillId="24" borderId="0" xfId="0" applyNumberFormat="1" applyFont="1" applyFill="1" applyBorder="1" applyAlignment="1">
      <alignment/>
    </xf>
    <xf numFmtId="0" fontId="11" fillId="0" borderId="0" xfId="0" applyNumberFormat="1" applyFont="1" applyFill="1" applyBorder="1" applyAlignment="1">
      <alignment horizontal="justify"/>
    </xf>
    <xf numFmtId="0" fontId="11" fillId="24" borderId="0" xfId="0" applyNumberFormat="1" applyFont="1" applyFill="1" applyBorder="1" applyAlignment="1">
      <alignment horizontal="justify"/>
    </xf>
    <xf numFmtId="0" fontId="8" fillId="0" borderId="14" xfId="0" applyNumberFormat="1" applyFont="1" applyFill="1" applyBorder="1" applyAlignment="1">
      <alignment horizontal="center" wrapText="1"/>
    </xf>
    <xf numFmtId="0" fontId="15" fillId="24" borderId="15" xfId="0" applyNumberFormat="1" applyFont="1" applyFill="1" applyBorder="1" applyAlignment="1">
      <alignment horizontal="center" wrapText="1"/>
    </xf>
    <xf numFmtId="0" fontId="15" fillId="24" borderId="16" xfId="0" applyNumberFormat="1" applyFont="1" applyFill="1" applyBorder="1" applyAlignment="1">
      <alignment horizontal="center" wrapText="1"/>
    </xf>
    <xf numFmtId="0" fontId="8" fillId="24" borderId="16" xfId="0" applyNumberFormat="1" applyFont="1" applyFill="1" applyBorder="1" applyAlignment="1">
      <alignment horizontal="center" wrapText="1"/>
    </xf>
    <xf numFmtId="0" fontId="6" fillId="0" borderId="17" xfId="0" applyNumberFormat="1" applyFont="1" applyFill="1" applyBorder="1" applyAlignment="1">
      <alignment horizontal="center" wrapText="1"/>
    </xf>
    <xf numFmtId="3" fontId="13" fillId="25" borderId="14" xfId="0" applyNumberFormat="1" applyFont="1" applyFill="1" applyBorder="1" applyAlignment="1" applyProtection="1">
      <alignment horizontal="right" vertical="center"/>
      <protection/>
    </xf>
    <xf numFmtId="9" fontId="9" fillId="24" borderId="16" xfId="0" applyNumberFormat="1" applyFont="1" applyFill="1" applyBorder="1" applyAlignment="1">
      <alignment horizontal="center" wrapText="1"/>
    </xf>
    <xf numFmtId="0" fontId="6" fillId="0" borderId="17" xfId="0" applyNumberFormat="1" applyFont="1" applyFill="1" applyBorder="1" applyAlignment="1">
      <alignment horizontal="justify" wrapText="1"/>
    </xf>
    <xf numFmtId="3" fontId="11" fillId="25" borderId="14" xfId="0" applyNumberFormat="1" applyFont="1" applyFill="1" applyBorder="1" applyAlignment="1" applyProtection="1">
      <alignment horizontal="right" vertical="center"/>
      <protection/>
    </xf>
    <xf numFmtId="9" fontId="8" fillId="24" borderId="16" xfId="0" applyNumberFormat="1" applyFont="1" applyFill="1" applyBorder="1" applyAlignment="1">
      <alignment horizontal="center" wrapText="1"/>
    </xf>
    <xf numFmtId="0" fontId="16" fillId="0" borderId="17" xfId="0" applyNumberFormat="1" applyFont="1" applyFill="1" applyBorder="1" applyAlignment="1">
      <alignment horizontal="justify" wrapText="1"/>
    </xf>
    <xf numFmtId="0" fontId="8" fillId="24" borderId="14" xfId="0" applyNumberFormat="1" applyFont="1" applyFill="1" applyBorder="1" applyAlignment="1">
      <alignment horizontal="center" wrapText="1"/>
    </xf>
    <xf numFmtId="0" fontId="14" fillId="0" borderId="17" xfId="0" applyNumberFormat="1" applyFont="1" applyFill="1" applyBorder="1" applyAlignment="1">
      <alignment horizontal="center" wrapText="1"/>
    </xf>
    <xf numFmtId="0" fontId="9" fillId="24" borderId="14" xfId="0" applyNumberFormat="1" applyFont="1" applyFill="1" applyBorder="1" applyAlignment="1">
      <alignment horizontal="center" wrapText="1"/>
    </xf>
    <xf numFmtId="0" fontId="9" fillId="24" borderId="16" xfId="0" applyNumberFormat="1" applyFont="1" applyFill="1" applyBorder="1" applyAlignment="1">
      <alignment horizontal="center" wrapText="1"/>
    </xf>
    <xf numFmtId="0" fontId="15" fillId="0" borderId="17" xfId="0" applyNumberFormat="1" applyFont="1" applyFill="1" applyBorder="1" applyAlignment="1">
      <alignment horizontal="justify"/>
    </xf>
    <xf numFmtId="0" fontId="16" fillId="0" borderId="17" xfId="0" applyNumberFormat="1" applyFont="1" applyFill="1" applyBorder="1" applyAlignment="1">
      <alignment horizontal="justify"/>
    </xf>
    <xf numFmtId="0" fontId="6" fillId="0" borderId="17" xfId="0" applyNumberFormat="1" applyFont="1" applyFill="1" applyBorder="1" applyAlignment="1">
      <alignment horizontal="justify"/>
    </xf>
    <xf numFmtId="3" fontId="11" fillId="0" borderId="14" xfId="0" applyNumberFormat="1" applyFont="1" applyFill="1" applyBorder="1" applyAlignment="1" applyProtection="1">
      <alignment horizontal="right" vertical="center"/>
      <protection/>
    </xf>
    <xf numFmtId="3" fontId="11" fillId="25" borderId="18" xfId="0" applyNumberFormat="1" applyFont="1" applyFill="1" applyBorder="1" applyAlignment="1" applyProtection="1">
      <alignment horizontal="right" vertical="center"/>
      <protection/>
    </xf>
    <xf numFmtId="9" fontId="8" fillId="24" borderId="19" xfId="0" applyNumberFormat="1" applyFont="1" applyFill="1" applyBorder="1" applyAlignment="1">
      <alignment horizontal="center" wrapText="1"/>
    </xf>
    <xf numFmtId="0" fontId="16" fillId="0" borderId="20" xfId="0" applyNumberFormat="1" applyFont="1" applyFill="1" applyBorder="1" applyAlignment="1">
      <alignment horizontal="justify"/>
    </xf>
    <xf numFmtId="9" fontId="8" fillId="24" borderId="14" xfId="0" applyNumberFormat="1" applyFont="1" applyFill="1" applyBorder="1" applyAlignment="1">
      <alignment horizontal="center" wrapText="1"/>
    </xf>
    <xf numFmtId="0" fontId="16" fillId="0" borderId="0" xfId="0" applyNumberFormat="1" applyFont="1" applyFill="1" applyBorder="1" applyAlignment="1">
      <alignment horizontal="justify"/>
    </xf>
    <xf numFmtId="0" fontId="10" fillId="0" borderId="0" xfId="0" applyNumberFormat="1" applyFont="1" applyFill="1" applyBorder="1" applyAlignment="1">
      <alignment horizontal="left" vertical="center"/>
    </xf>
    <xf numFmtId="0" fontId="10" fillId="25" borderId="21" xfId="0" applyNumberFormat="1" applyFont="1" applyFill="1" applyBorder="1" applyAlignment="1">
      <alignment horizontal="center" vertical="center" wrapText="1" shrinkToFit="1"/>
    </xf>
    <xf numFmtId="0" fontId="10" fillId="26" borderId="21" xfId="0" applyFont="1" applyFill="1" applyBorder="1" applyAlignment="1">
      <alignment horizontal="center" vertical="center" shrinkToFit="1"/>
    </xf>
    <xf numFmtId="4" fontId="10" fillId="26" borderId="21"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0" fillId="25" borderId="21" xfId="0" applyFont="1" applyFill="1" applyBorder="1" applyAlignment="1">
      <alignment horizontal="left" vertical="center" shrinkToFit="1"/>
    </xf>
    <xf numFmtId="4" fontId="10" fillId="25" borderId="21" xfId="0" applyNumberFormat="1" applyFont="1" applyFill="1" applyBorder="1" applyAlignment="1">
      <alignment/>
    </xf>
    <xf numFmtId="0" fontId="18" fillId="26" borderId="21" xfId="0" applyFont="1" applyFill="1" applyBorder="1" applyAlignment="1">
      <alignment horizontal="right" vertical="center" shrinkToFit="1"/>
    </xf>
    <xf numFmtId="0" fontId="10" fillId="0" borderId="0" xfId="0" applyNumberFormat="1" applyFont="1" applyFill="1" applyBorder="1" applyAlignment="1">
      <alignment/>
    </xf>
    <xf numFmtId="0" fontId="17"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10" fillId="25" borderId="22" xfId="0" applyFont="1" applyFill="1" applyBorder="1" applyAlignment="1">
      <alignment horizontal="center" vertical="center" wrapText="1" shrinkToFit="1"/>
    </xf>
    <xf numFmtId="0" fontId="10" fillId="25" borderId="23" xfId="0" applyFont="1" applyFill="1" applyBorder="1" applyAlignment="1">
      <alignment horizontal="center" vertical="center" wrapText="1" shrinkToFit="1"/>
    </xf>
    <xf numFmtId="0" fontId="10" fillId="25" borderId="24" xfId="0" applyFont="1" applyFill="1" applyBorder="1" applyAlignment="1">
      <alignment horizontal="center" vertical="center" wrapText="1" shrinkToFit="1"/>
    </xf>
    <xf numFmtId="0" fontId="10" fillId="25" borderId="25" xfId="0" applyFont="1" applyFill="1" applyBorder="1" applyAlignment="1">
      <alignment horizontal="center" vertical="center" wrapText="1" shrinkToFit="1"/>
    </xf>
    <xf numFmtId="0" fontId="6" fillId="0" borderId="0" xfId="0" applyNumberFormat="1" applyFont="1" applyFill="1" applyBorder="1" applyAlignment="1">
      <alignment horizontal="right"/>
    </xf>
    <xf numFmtId="0" fontId="6" fillId="24" borderId="0" xfId="0" applyNumberFormat="1" applyFont="1" applyFill="1" applyBorder="1" applyAlignment="1">
      <alignment horizontal="right"/>
    </xf>
    <xf numFmtId="0" fontId="7" fillId="0" borderId="0" xfId="0" applyNumberFormat="1" applyFont="1" applyFill="1" applyBorder="1" applyAlignment="1">
      <alignment horizontal="center"/>
    </xf>
    <xf numFmtId="0" fontId="7" fillId="24" borderId="0" xfId="0" applyNumberFormat="1" applyFont="1" applyFill="1" applyBorder="1" applyAlignment="1">
      <alignment horizontal="center"/>
    </xf>
    <xf numFmtId="0" fontId="8" fillId="24" borderId="26" xfId="0" applyNumberFormat="1" applyFont="1" applyFill="1" applyBorder="1" applyAlignment="1">
      <alignment horizontal="center"/>
    </xf>
    <xf numFmtId="0" fontId="6" fillId="0" borderId="27" xfId="0" applyNumberFormat="1" applyFont="1" applyFill="1" applyBorder="1" applyAlignment="1">
      <alignment/>
    </xf>
    <xf numFmtId="0" fontId="6" fillId="24" borderId="0" xfId="0" applyNumberFormat="1" applyFont="1" applyFill="1" applyBorder="1" applyAlignment="1">
      <alignment/>
    </xf>
    <xf numFmtId="0" fontId="14" fillId="0" borderId="10" xfId="42" applyNumberFormat="1" applyFont="1" applyFill="1" applyBorder="1" applyAlignment="1">
      <alignment horizontal="center" vertical="center" wrapText="1"/>
      <protection/>
    </xf>
    <xf numFmtId="0" fontId="7" fillId="0" borderId="0"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7" fillId="0" borderId="0" xfId="0" applyFont="1" applyBorder="1" applyAlignment="1">
      <alignment horizontal="center"/>
    </xf>
    <xf numFmtId="0" fontId="6" fillId="0" borderId="0" xfId="0" applyFont="1" applyBorder="1" applyAlignment="1">
      <alignment horizontal="left"/>
    </xf>
    <xf numFmtId="0" fontId="6" fillId="0" borderId="0" xfId="0" applyFont="1" applyAlignment="1">
      <alignment horizontal="left"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right"/>
    </xf>
    <xf numFmtId="0" fontId="7" fillId="0" borderId="13" xfId="0" applyNumberFormat="1" applyFont="1" applyFill="1" applyBorder="1" applyAlignment="1">
      <alignment horizontal="center"/>
    </xf>
    <xf numFmtId="0" fontId="7" fillId="0" borderId="13" xfId="0" applyNumberFormat="1" applyFont="1" applyFill="1" applyBorder="1" applyAlignment="1">
      <alignment horizontal="right"/>
    </xf>
    <xf numFmtId="0" fontId="10" fillId="0" borderId="28" xfId="0" applyNumberFormat="1" applyFont="1" applyFill="1" applyBorder="1" applyAlignment="1">
      <alignment horizontal="left" wrapText="1"/>
    </xf>
    <xf numFmtId="0" fontId="10" fillId="0" borderId="28" xfId="0" applyNumberFormat="1" applyFont="1" applyFill="1" applyBorder="1" applyAlignment="1">
      <alignment horizontal="right" wrapText="1"/>
    </xf>
    <xf numFmtId="0" fontId="8" fillId="0" borderId="0" xfId="0" applyNumberFormat="1" applyFont="1" applyFill="1" applyBorder="1" applyAlignment="1">
      <alignment horizontal="left" vertical="center"/>
    </xf>
    <xf numFmtId="0" fontId="45"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protection/>
    </xf>
    <xf numFmtId="176" fontId="3" fillId="0" borderId="10" xfId="54" applyNumberFormat="1" applyFont="1" applyFill="1" applyBorder="1" applyAlignment="1">
      <alignment horizontal="center" vertical="center" wrapText="1"/>
    </xf>
    <xf numFmtId="176" fontId="5" fillId="0" borderId="12" xfId="54" applyNumberFormat="1" applyFont="1" applyFill="1" applyBorder="1" applyAlignment="1">
      <alignment horizontal="center" vertical="center" wrapText="1"/>
    </xf>
    <xf numFmtId="176" fontId="5" fillId="0" borderId="29" xfId="54" applyNumberFormat="1" applyFont="1" applyFill="1" applyBorder="1" applyAlignment="1">
      <alignment horizontal="center" vertical="center" wrapText="1"/>
    </xf>
    <xf numFmtId="176" fontId="5" fillId="0" borderId="30" xfId="54"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176" fontId="3" fillId="24" borderId="11" xfId="54" applyNumberFormat="1" applyFont="1" applyFill="1" applyBorder="1" applyAlignment="1">
      <alignment horizontal="center" vertical="center" wrapText="1"/>
    </xf>
    <xf numFmtId="176" fontId="3" fillId="24" borderId="31" xfId="54"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29" xfId="0" applyNumberFormat="1" applyFont="1" applyFill="1" applyBorder="1" applyAlignment="1" applyProtection="1">
      <alignment horizontal="center" vertical="center" wrapText="1"/>
      <protection/>
    </xf>
    <xf numFmtId="0" fontId="48" fillId="0" borderId="30" xfId="0" applyNumberFormat="1" applyFont="1" applyFill="1" applyBorder="1" applyAlignment="1" applyProtection="1">
      <alignment horizontal="center" vertical="center" wrapText="1"/>
      <protection/>
    </xf>
    <xf numFmtId="0" fontId="45" fillId="24" borderId="0" xfId="0" applyNumberFormat="1" applyFont="1" applyFill="1" applyBorder="1" applyAlignment="1" applyProtection="1">
      <alignment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8" xfId="41"/>
    <cellStyle name="常规_2000年预计及2001年计划" xfId="42"/>
    <cellStyle name="常规_公共财政预算2011执行2012预算1.6报出-2（定）_一般公共预算2014年执行及2015年预算20150116-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0386243"/>
        <c:axId val="5040732"/>
      </c:barChart>
      <c:catAx>
        <c:axId val="303862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40732"/>
        <c:crosses val="autoZero"/>
        <c:auto val="1"/>
        <c:lblOffset val="100"/>
        <c:tickLblSkip val="1"/>
        <c:noMultiLvlLbl val="0"/>
      </c:catAx>
      <c:valAx>
        <c:axId val="50407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86243"/>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45366589"/>
        <c:axId val="5646118"/>
      </c:barChart>
      <c:catAx>
        <c:axId val="453665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46118"/>
        <c:crosses val="autoZero"/>
        <c:auto val="1"/>
        <c:lblOffset val="100"/>
        <c:tickLblSkip val="1"/>
        <c:noMultiLvlLbl val="0"/>
      </c:catAx>
      <c:valAx>
        <c:axId val="56461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66589"/>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50815063"/>
        <c:axId val="54682384"/>
      </c:barChart>
      <c:catAx>
        <c:axId val="508150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682384"/>
        <c:crosses val="autoZero"/>
        <c:auto val="1"/>
        <c:lblOffset val="100"/>
        <c:tickLblSkip val="1"/>
        <c:noMultiLvlLbl val="0"/>
      </c:catAx>
      <c:valAx>
        <c:axId val="546823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15063"/>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22379409"/>
        <c:axId val="88090"/>
      </c:barChart>
      <c:catAx>
        <c:axId val="223794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8090"/>
        <c:crosses val="autoZero"/>
        <c:auto val="1"/>
        <c:lblOffset val="100"/>
        <c:tickLblSkip val="1"/>
        <c:noMultiLvlLbl val="0"/>
      </c:catAx>
      <c:valAx>
        <c:axId val="880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79409"/>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792811"/>
        <c:axId val="7135300"/>
      </c:barChart>
      <c:catAx>
        <c:axId val="7928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135300"/>
        <c:crosses val="autoZero"/>
        <c:auto val="1"/>
        <c:lblOffset val="100"/>
        <c:tickLblSkip val="1"/>
        <c:noMultiLvlLbl val="0"/>
      </c:catAx>
      <c:valAx>
        <c:axId val="71353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2811"/>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64217701"/>
        <c:axId val="41088398"/>
      </c:barChart>
      <c:catAx>
        <c:axId val="642177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088398"/>
        <c:crosses val="autoZero"/>
        <c:auto val="1"/>
        <c:lblOffset val="100"/>
        <c:tickLblSkip val="1"/>
        <c:noMultiLvlLbl val="0"/>
      </c:catAx>
      <c:valAx>
        <c:axId val="410883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17701"/>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225"/>
          <c:w val="0.58475"/>
          <c:h val="0.93"/>
        </c:manualLayout>
      </c:layout>
      <c:barChart>
        <c:barDir val="col"/>
        <c:grouping val="clustered"/>
        <c:varyColors val="0"/>
        <c:ser>
          <c:idx val="0"/>
          <c:order val="0"/>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4251263"/>
        <c:axId val="39825912"/>
      </c:barChart>
      <c:catAx>
        <c:axId val="342512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825912"/>
        <c:crosses val="autoZero"/>
        <c:auto val="1"/>
        <c:lblOffset val="100"/>
        <c:tickLblSkip val="1"/>
        <c:noMultiLvlLbl val="0"/>
      </c:catAx>
      <c:valAx>
        <c:axId val="398259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51263"/>
        <c:crossesAt val="1"/>
        <c:crossBetween val="between"/>
        <c:dispUnits/>
      </c:valAx>
      <c:spPr>
        <a:solidFill>
          <a:srgbClr val="FFFFFF"/>
        </a:solidFill>
        <a:ln w="3175">
          <a:noFill/>
        </a:ln>
      </c:spPr>
    </c:plotArea>
    <c:legend>
      <c:legendPos val="r"/>
      <c:layout>
        <c:manualLayout>
          <c:xMode val="edge"/>
          <c:yMode val="edge"/>
          <c:x val="0.669"/>
          <c:y val="0.34825"/>
          <c:w val="0.331"/>
          <c:h val="0.22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36</xdr:row>
      <xdr:rowOff>0</xdr:rowOff>
    </xdr:to>
    <xdr:graphicFrame>
      <xdr:nvGraphicFramePr>
        <xdr:cNvPr id="1" name="图表 1"/>
        <xdr:cNvGraphicFramePr/>
      </xdr:nvGraphicFramePr>
      <xdr:xfrm>
        <a:off x="0" y="0"/>
        <a:ext cx="9382125" cy="5829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85"/>
  <sheetViews>
    <sheetView zoomScalePageLayoutView="0" workbookViewId="0" topLeftCell="A10">
      <selection activeCell="B18" sqref="B18:B44"/>
    </sheetView>
  </sheetViews>
  <sheetFormatPr defaultColWidth="9.140625" defaultRowHeight="12.75"/>
  <cols>
    <col min="1" max="1" width="17.57421875" style="0" customWidth="1"/>
    <col min="2" max="2" width="30.00390625" style="0" bestFit="1" customWidth="1"/>
    <col min="3" max="3" width="13.57421875" style="0" bestFit="1" customWidth="1"/>
    <col min="4" max="4" width="24.57421875" style="0" customWidth="1"/>
  </cols>
  <sheetData>
    <row r="1" spans="1:3" ht="30" customHeight="1">
      <c r="A1" s="112" t="s">
        <v>0</v>
      </c>
      <c r="B1" s="113"/>
      <c r="C1" s="113"/>
    </row>
    <row r="2" ht="15" customHeight="1">
      <c r="A2" s="103"/>
    </row>
    <row r="3" ht="15" customHeight="1">
      <c r="A3" s="103" t="s">
        <v>1</v>
      </c>
    </row>
    <row r="4" spans="1:3" ht="15" customHeight="1">
      <c r="A4" s="114" t="s">
        <v>2</v>
      </c>
      <c r="B4" s="115"/>
      <c r="C4" s="116" t="s">
        <v>3</v>
      </c>
    </row>
    <row r="5" spans="1:3" ht="12.75">
      <c r="A5" s="104" t="s">
        <v>4</v>
      </c>
      <c r="B5" s="104" t="s">
        <v>5</v>
      </c>
      <c r="C5" s="117"/>
    </row>
    <row r="6" spans="1:4" ht="18.75" customHeight="1">
      <c r="A6" s="105" t="s">
        <v>6</v>
      </c>
      <c r="B6" s="105"/>
      <c r="C6" s="106"/>
      <c r="D6" s="107"/>
    </row>
    <row r="7" spans="1:3" ht="12.75">
      <c r="A7" s="108" t="s">
        <v>7</v>
      </c>
      <c r="B7" s="108" t="s">
        <v>8</v>
      </c>
      <c r="C7" s="109"/>
    </row>
    <row r="8" spans="1:3" ht="12.75">
      <c r="A8" s="108" t="s">
        <v>9</v>
      </c>
      <c r="B8" s="108" t="s">
        <v>10</v>
      </c>
      <c r="C8" s="109"/>
    </row>
    <row r="9" spans="1:3" ht="12.75">
      <c r="A9" s="108" t="s">
        <v>11</v>
      </c>
      <c r="B9" s="108" t="s">
        <v>12</v>
      </c>
      <c r="C9" s="109"/>
    </row>
    <row r="10" spans="1:3" ht="12.75">
      <c r="A10" s="108" t="s">
        <v>13</v>
      </c>
      <c r="B10" s="108" t="s">
        <v>14</v>
      </c>
      <c r="C10" s="109"/>
    </row>
    <row r="11" spans="1:3" ht="12.75">
      <c r="A11" s="108" t="s">
        <v>15</v>
      </c>
      <c r="B11" s="108" t="s">
        <v>16</v>
      </c>
      <c r="C11" s="109"/>
    </row>
    <row r="12" spans="1:3" ht="12.75">
      <c r="A12" s="108" t="s">
        <v>17</v>
      </c>
      <c r="B12" s="108" t="s">
        <v>18</v>
      </c>
      <c r="C12" s="108"/>
    </row>
    <row r="13" spans="1:3" ht="12.75">
      <c r="A13" s="108" t="s">
        <v>19</v>
      </c>
      <c r="B13" s="108" t="s">
        <v>20</v>
      </c>
      <c r="C13" s="109"/>
    </row>
    <row r="14" spans="1:3" ht="12.75">
      <c r="A14" s="108" t="s">
        <v>21</v>
      </c>
      <c r="B14" s="108" t="s">
        <v>22</v>
      </c>
      <c r="C14" s="109"/>
    </row>
    <row r="15" spans="1:3" ht="12.75">
      <c r="A15" s="108" t="s">
        <v>23</v>
      </c>
      <c r="B15" s="108" t="s">
        <v>24</v>
      </c>
      <c r="C15" s="109"/>
    </row>
    <row r="16" spans="1:3" ht="12.75">
      <c r="A16" s="108" t="s">
        <v>25</v>
      </c>
      <c r="B16" s="108" t="s">
        <v>26</v>
      </c>
      <c r="C16" s="109"/>
    </row>
    <row r="17" spans="1:3" ht="12.75">
      <c r="A17" s="108" t="s">
        <v>27</v>
      </c>
      <c r="B17" s="108" t="s">
        <v>28</v>
      </c>
      <c r="C17" s="109"/>
    </row>
    <row r="18" spans="1:3" ht="12.75">
      <c r="A18" s="108" t="s">
        <v>29</v>
      </c>
      <c r="B18" s="108" t="s">
        <v>30</v>
      </c>
      <c r="C18" s="109"/>
    </row>
    <row r="19" spans="1:3" ht="12.75">
      <c r="A19" s="108" t="s">
        <v>31</v>
      </c>
      <c r="B19" s="108" t="s">
        <v>32</v>
      </c>
      <c r="C19" s="109"/>
    </row>
    <row r="20" spans="1:3" ht="12.75">
      <c r="A20" s="108" t="s">
        <v>33</v>
      </c>
      <c r="B20" s="108" t="s">
        <v>34</v>
      </c>
      <c r="C20" s="109"/>
    </row>
    <row r="21" spans="1:3" ht="12.75">
      <c r="A21" s="108" t="s">
        <v>35</v>
      </c>
      <c r="B21" s="108" t="s">
        <v>36</v>
      </c>
      <c r="C21" s="109"/>
    </row>
    <row r="22" spans="1:3" ht="12.75">
      <c r="A22" s="108" t="s">
        <v>37</v>
      </c>
      <c r="B22" s="108" t="s">
        <v>38</v>
      </c>
      <c r="C22" s="109"/>
    </row>
    <row r="23" spans="1:3" ht="12.75">
      <c r="A23" s="108" t="s">
        <v>39</v>
      </c>
      <c r="B23" s="108" t="s">
        <v>40</v>
      </c>
      <c r="C23" s="109"/>
    </row>
    <row r="24" spans="1:3" ht="12.75">
      <c r="A24" s="108" t="s">
        <v>41</v>
      </c>
      <c r="B24" s="108" t="s">
        <v>42</v>
      </c>
      <c r="C24" s="109"/>
    </row>
    <row r="25" spans="1:3" ht="12.75">
      <c r="A25" s="108" t="s">
        <v>43</v>
      </c>
      <c r="B25" s="108" t="s">
        <v>44</v>
      </c>
      <c r="C25" s="108"/>
    </row>
    <row r="26" spans="1:3" ht="12.75">
      <c r="A26" s="108" t="s">
        <v>45</v>
      </c>
      <c r="B26" s="108" t="s">
        <v>46</v>
      </c>
      <c r="C26" s="109"/>
    </row>
    <row r="27" spans="1:3" ht="12.75">
      <c r="A27" s="108" t="s">
        <v>47</v>
      </c>
      <c r="B27" s="108" t="s">
        <v>48</v>
      </c>
      <c r="C27" s="109"/>
    </row>
    <row r="28" spans="1:3" ht="12.75">
      <c r="A28" s="108" t="s">
        <v>49</v>
      </c>
      <c r="B28" s="108" t="s">
        <v>50</v>
      </c>
      <c r="C28" s="109"/>
    </row>
    <row r="29" spans="1:3" ht="12.75">
      <c r="A29" s="108" t="s">
        <v>51</v>
      </c>
      <c r="B29" s="108" t="s">
        <v>52</v>
      </c>
      <c r="C29" s="109"/>
    </row>
    <row r="30" spans="1:3" ht="12.75">
      <c r="A30" s="108" t="s">
        <v>53</v>
      </c>
      <c r="B30" s="108" t="s">
        <v>54</v>
      </c>
      <c r="C30" s="109"/>
    </row>
    <row r="31" spans="1:3" ht="12.75">
      <c r="A31" s="108" t="s">
        <v>55</v>
      </c>
      <c r="B31" s="108" t="s">
        <v>56</v>
      </c>
      <c r="C31" s="109"/>
    </row>
    <row r="32" spans="1:3" ht="12.75">
      <c r="A32" s="108" t="s">
        <v>57</v>
      </c>
      <c r="B32" s="108" t="s">
        <v>58</v>
      </c>
      <c r="C32" s="109"/>
    </row>
    <row r="33" spans="1:3" ht="12.75">
      <c r="A33" s="108" t="s">
        <v>59</v>
      </c>
      <c r="B33" s="108" t="s">
        <v>60</v>
      </c>
      <c r="C33" s="109"/>
    </row>
    <row r="34" spans="1:3" ht="12.75">
      <c r="A34" s="108" t="s">
        <v>61</v>
      </c>
      <c r="B34" s="108" t="s">
        <v>62</v>
      </c>
      <c r="C34" s="109"/>
    </row>
    <row r="35" spans="1:3" ht="12.75">
      <c r="A35" s="108" t="s">
        <v>63</v>
      </c>
      <c r="B35" s="108" t="s">
        <v>64</v>
      </c>
      <c r="C35" s="109"/>
    </row>
    <row r="36" spans="1:3" ht="12.75">
      <c r="A36" s="108" t="s">
        <v>65</v>
      </c>
      <c r="B36" s="108" t="s">
        <v>66</v>
      </c>
      <c r="C36" s="109"/>
    </row>
    <row r="37" spans="1:3" ht="12.75">
      <c r="A37" s="108" t="s">
        <v>67</v>
      </c>
      <c r="B37" s="108" t="s">
        <v>68</v>
      </c>
      <c r="C37" s="109"/>
    </row>
    <row r="38" spans="1:3" ht="12.75">
      <c r="A38" s="108" t="s">
        <v>69</v>
      </c>
      <c r="B38" s="108" t="s">
        <v>70</v>
      </c>
      <c r="C38" s="109"/>
    </row>
    <row r="39" spans="1:3" ht="12.75">
      <c r="A39" s="108" t="s">
        <v>71</v>
      </c>
      <c r="B39" s="108" t="s">
        <v>72</v>
      </c>
      <c r="C39" s="109"/>
    </row>
    <row r="40" spans="1:3" ht="12.75">
      <c r="A40" s="108" t="s">
        <v>73</v>
      </c>
      <c r="B40" s="108" t="s">
        <v>74</v>
      </c>
      <c r="C40" s="109"/>
    </row>
    <row r="41" spans="1:3" ht="12.75">
      <c r="A41" s="108" t="s">
        <v>75</v>
      </c>
      <c r="B41" s="108" t="s">
        <v>76</v>
      </c>
      <c r="C41" s="109"/>
    </row>
    <row r="42" spans="1:3" ht="12.75">
      <c r="A42" s="108" t="s">
        <v>77</v>
      </c>
      <c r="B42" s="108" t="s">
        <v>78</v>
      </c>
      <c r="C42" s="109"/>
    </row>
    <row r="43" spans="1:3" ht="12.75">
      <c r="A43" s="108" t="s">
        <v>79</v>
      </c>
      <c r="B43" s="108" t="s">
        <v>80</v>
      </c>
      <c r="C43" s="109"/>
    </row>
    <row r="44" spans="1:3" ht="12.75">
      <c r="A44" s="108" t="s">
        <v>81</v>
      </c>
      <c r="B44" s="108" t="s">
        <v>82</v>
      </c>
      <c r="C44" s="109"/>
    </row>
    <row r="45" spans="1:3" ht="12.75">
      <c r="A45" s="108" t="s">
        <v>83</v>
      </c>
      <c r="B45" s="108" t="s">
        <v>84</v>
      </c>
      <c r="C45" s="109"/>
    </row>
    <row r="46" spans="1:3" ht="12.75">
      <c r="A46" s="108" t="s">
        <v>85</v>
      </c>
      <c r="B46" s="108" t="s">
        <v>86</v>
      </c>
      <c r="C46" s="109"/>
    </row>
    <row r="47" spans="1:3" ht="12.75">
      <c r="A47" s="108" t="s">
        <v>87</v>
      </c>
      <c r="B47" s="108" t="s">
        <v>88</v>
      </c>
      <c r="C47" s="109"/>
    </row>
    <row r="48" spans="1:3" ht="12.75">
      <c r="A48" s="108" t="s">
        <v>89</v>
      </c>
      <c r="B48" s="108" t="s">
        <v>90</v>
      </c>
      <c r="C48" s="109"/>
    </row>
    <row r="49" spans="1:3" ht="12.75">
      <c r="A49" s="108" t="s">
        <v>91</v>
      </c>
      <c r="B49" s="108" t="s">
        <v>92</v>
      </c>
      <c r="C49" s="109"/>
    </row>
    <row r="50" spans="1:3" ht="12.75">
      <c r="A50" s="108" t="s">
        <v>93</v>
      </c>
      <c r="B50" s="108" t="s">
        <v>94</v>
      </c>
      <c r="C50" s="109"/>
    </row>
    <row r="51" spans="1:3" ht="12.75">
      <c r="A51" s="108" t="s">
        <v>95</v>
      </c>
      <c r="B51" s="108" t="s">
        <v>96</v>
      </c>
      <c r="C51" s="108"/>
    </row>
    <row r="52" spans="1:3" ht="12.75">
      <c r="A52" s="108" t="s">
        <v>97</v>
      </c>
      <c r="B52" s="108" t="s">
        <v>98</v>
      </c>
      <c r="C52" s="109"/>
    </row>
    <row r="53" spans="1:3" ht="12.75">
      <c r="A53" s="108" t="s">
        <v>99</v>
      </c>
      <c r="B53" s="108" t="s">
        <v>100</v>
      </c>
      <c r="C53" s="109"/>
    </row>
    <row r="54" spans="1:3" ht="12.75">
      <c r="A54" s="108" t="s">
        <v>101</v>
      </c>
      <c r="B54" s="108" t="s">
        <v>102</v>
      </c>
      <c r="C54" s="109"/>
    </row>
    <row r="55" spans="1:3" ht="12.75">
      <c r="A55" s="108" t="s">
        <v>103</v>
      </c>
      <c r="B55" s="108" t="s">
        <v>104</v>
      </c>
      <c r="C55" s="109"/>
    </row>
    <row r="56" spans="1:3" ht="12.75">
      <c r="A56" s="108" t="s">
        <v>105</v>
      </c>
      <c r="B56" s="108" t="s">
        <v>106</v>
      </c>
      <c r="C56" s="109"/>
    </row>
    <row r="57" spans="1:3" ht="12.75">
      <c r="A57" s="108" t="s">
        <v>107</v>
      </c>
      <c r="B57" s="108" t="s">
        <v>108</v>
      </c>
      <c r="C57" s="109"/>
    </row>
    <row r="58" spans="1:3" ht="12.75">
      <c r="A58" s="108" t="s">
        <v>109</v>
      </c>
      <c r="B58" s="108" t="s">
        <v>110</v>
      </c>
      <c r="C58" s="109"/>
    </row>
    <row r="59" spans="1:3" ht="12.75" hidden="1">
      <c r="A59" s="108" t="s">
        <v>111</v>
      </c>
      <c r="B59" s="108" t="s">
        <v>112</v>
      </c>
      <c r="C59" s="108"/>
    </row>
    <row r="60" spans="1:3" ht="12.75" hidden="1">
      <c r="A60" s="108" t="s">
        <v>113</v>
      </c>
      <c r="B60" s="108" t="s">
        <v>114</v>
      </c>
      <c r="C60" s="108"/>
    </row>
    <row r="61" spans="1:3" ht="12.75" hidden="1">
      <c r="A61" s="108" t="s">
        <v>115</v>
      </c>
      <c r="B61" s="108" t="s">
        <v>116</v>
      </c>
      <c r="C61" s="108"/>
    </row>
    <row r="62" spans="1:3" ht="12.75" hidden="1">
      <c r="A62" s="108" t="s">
        <v>117</v>
      </c>
      <c r="B62" s="108" t="s">
        <v>118</v>
      </c>
      <c r="C62" s="108"/>
    </row>
    <row r="63" spans="1:3" ht="12.75" hidden="1">
      <c r="A63" s="108" t="s">
        <v>119</v>
      </c>
      <c r="B63" s="108" t="s">
        <v>120</v>
      </c>
      <c r="C63" s="108"/>
    </row>
    <row r="64" spans="1:3" ht="12.75" hidden="1">
      <c r="A64" s="108" t="s">
        <v>121</v>
      </c>
      <c r="B64" s="108" t="s">
        <v>122</v>
      </c>
      <c r="C64" s="108"/>
    </row>
    <row r="65" spans="1:3" ht="12.75" hidden="1">
      <c r="A65" s="108" t="s">
        <v>123</v>
      </c>
      <c r="B65" s="108" t="s">
        <v>124</v>
      </c>
      <c r="C65" s="108"/>
    </row>
    <row r="66" spans="1:3" ht="12.75" hidden="1">
      <c r="A66" s="108" t="s">
        <v>125</v>
      </c>
      <c r="B66" s="108" t="s">
        <v>126</v>
      </c>
      <c r="C66" s="108"/>
    </row>
    <row r="67" spans="1:3" ht="12.75" hidden="1">
      <c r="A67" s="108" t="s">
        <v>127</v>
      </c>
      <c r="B67" s="108" t="s">
        <v>128</v>
      </c>
      <c r="C67" s="108"/>
    </row>
    <row r="68" spans="1:3" ht="12.75" hidden="1">
      <c r="A68" s="108" t="s">
        <v>129</v>
      </c>
      <c r="B68" s="108" t="s">
        <v>130</v>
      </c>
      <c r="C68" s="108"/>
    </row>
    <row r="69" spans="1:3" ht="12.75" hidden="1">
      <c r="A69" s="108" t="s">
        <v>131</v>
      </c>
      <c r="B69" s="108" t="s">
        <v>132</v>
      </c>
      <c r="C69" s="108"/>
    </row>
    <row r="70" spans="1:3" ht="12.75" hidden="1">
      <c r="A70" s="108" t="s">
        <v>133</v>
      </c>
      <c r="B70" s="108" t="s">
        <v>134</v>
      </c>
      <c r="C70" s="108"/>
    </row>
    <row r="71" spans="1:3" ht="12.75" hidden="1">
      <c r="A71" s="108" t="s">
        <v>135</v>
      </c>
      <c r="B71" s="108" t="s">
        <v>136</v>
      </c>
      <c r="C71" s="108"/>
    </row>
    <row r="72" spans="1:3" ht="12.75" hidden="1">
      <c r="A72" s="108" t="s">
        <v>137</v>
      </c>
      <c r="B72" s="108" t="s">
        <v>138</v>
      </c>
      <c r="C72" s="108"/>
    </row>
    <row r="73" spans="1:3" ht="12.75" hidden="1">
      <c r="A73" s="108" t="s">
        <v>139</v>
      </c>
      <c r="B73" s="108" t="s">
        <v>140</v>
      </c>
      <c r="C73" s="108"/>
    </row>
    <row r="74" spans="1:3" ht="12.75" hidden="1">
      <c r="A74" s="108" t="s">
        <v>141</v>
      </c>
      <c r="B74" s="108" t="s">
        <v>142</v>
      </c>
      <c r="C74" s="108"/>
    </row>
    <row r="75" spans="1:3" ht="12.75">
      <c r="A75" s="108" t="s">
        <v>143</v>
      </c>
      <c r="B75" s="108" t="s">
        <v>144</v>
      </c>
      <c r="C75" s="109"/>
    </row>
    <row r="76" spans="1:3" ht="12.75">
      <c r="A76" s="108" t="s">
        <v>145</v>
      </c>
      <c r="B76" s="108" t="s">
        <v>132</v>
      </c>
      <c r="C76" s="108"/>
    </row>
    <row r="77" spans="1:3" ht="12.75">
      <c r="A77" s="108" t="s">
        <v>146</v>
      </c>
      <c r="B77" s="108" t="s">
        <v>134</v>
      </c>
      <c r="C77" s="109"/>
    </row>
    <row r="78" spans="1:3" ht="12.75">
      <c r="A78" s="108" t="s">
        <v>147</v>
      </c>
      <c r="B78" s="108" t="s">
        <v>136</v>
      </c>
      <c r="C78" s="109"/>
    </row>
    <row r="79" spans="1:3" ht="12.75">
      <c r="A79" s="108" t="s">
        <v>148</v>
      </c>
      <c r="B79" s="108" t="s">
        <v>138</v>
      </c>
      <c r="C79" s="108"/>
    </row>
    <row r="80" spans="1:3" ht="12.75">
      <c r="A80" s="108" t="s">
        <v>149</v>
      </c>
      <c r="B80" s="108" t="s">
        <v>140</v>
      </c>
      <c r="C80" s="108"/>
    </row>
    <row r="81" spans="1:3" ht="12.75">
      <c r="A81" s="108" t="s">
        <v>150</v>
      </c>
      <c r="B81" s="108" t="s">
        <v>151</v>
      </c>
      <c r="C81" s="109"/>
    </row>
    <row r="82" spans="1:3" ht="12.75">
      <c r="A82" s="108" t="s">
        <v>152</v>
      </c>
      <c r="B82" s="108" t="s">
        <v>153</v>
      </c>
      <c r="C82" s="108"/>
    </row>
    <row r="83" spans="1:3" ht="12.75">
      <c r="A83" s="108" t="s">
        <v>154</v>
      </c>
      <c r="B83" s="108" t="s">
        <v>155</v>
      </c>
      <c r="C83" s="109"/>
    </row>
    <row r="84" spans="1:3" ht="12.75">
      <c r="A84" s="108" t="s">
        <v>156</v>
      </c>
      <c r="B84" s="108" t="s">
        <v>157</v>
      </c>
      <c r="C84" s="110"/>
    </row>
    <row r="85" spans="1:4" ht="12.75">
      <c r="A85" s="108" t="s">
        <v>158</v>
      </c>
      <c r="B85" s="108" t="s">
        <v>159</v>
      </c>
      <c r="C85" s="110"/>
      <c r="D85" s="111"/>
    </row>
  </sheetData>
  <sheetProtection/>
  <mergeCells count="3">
    <mergeCell ref="A1:C1"/>
    <mergeCell ref="A4:B4"/>
    <mergeCell ref="C4:C5"/>
  </mergeCells>
  <printOptions/>
  <pageMargins left="0.75" right="0.75"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ID36"/>
  <sheetViews>
    <sheetView zoomScaleSheetLayoutView="100" zoomScalePageLayoutView="0" workbookViewId="0" topLeftCell="B1">
      <selection activeCell="AG18" sqref="AG18"/>
    </sheetView>
  </sheetViews>
  <sheetFormatPr defaultColWidth="10.28125" defaultRowHeight="12.75"/>
  <cols>
    <col min="1" max="1" width="24.421875" style="48" hidden="1" customWidth="1"/>
    <col min="2" max="2" width="35.8515625" style="51" customWidth="1"/>
    <col min="3" max="12" width="12.7109375" style="51" hidden="1" customWidth="1"/>
    <col min="13" max="13" width="41.28125" style="51" hidden="1" customWidth="1"/>
    <col min="14" max="14" width="32.421875" style="51" hidden="1" customWidth="1"/>
    <col min="15" max="15" width="34.8515625" style="51" customWidth="1"/>
    <col min="16" max="27" width="12.421875" style="52" hidden="1" customWidth="1"/>
    <col min="28" max="28" width="13.7109375" style="52" customWidth="1"/>
    <col min="29" max="29" width="12.28125" style="52" customWidth="1"/>
    <col min="30" max="30" width="12.421875" style="52" customWidth="1"/>
    <col min="31" max="31" width="14.421875" style="53" customWidth="1"/>
    <col min="32" max="238" width="10.28125" style="48" customWidth="1"/>
  </cols>
  <sheetData>
    <row r="1" spans="2:31" ht="18" customHeight="1">
      <c r="B1" s="54" t="s">
        <v>211</v>
      </c>
      <c r="AE1" s="70" t="s">
        <v>211</v>
      </c>
    </row>
    <row r="2" spans="2:31" ht="30.75" customHeight="1">
      <c r="B2" s="126" t="s">
        <v>212</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3" spans="1:31" s="48" customFormat="1" ht="21" customHeight="1">
      <c r="A3" s="55"/>
      <c r="B3" s="56"/>
      <c r="C3" s="56"/>
      <c r="D3" s="56"/>
      <c r="E3" s="56"/>
      <c r="F3" s="56"/>
      <c r="G3" s="56"/>
      <c r="H3" s="56"/>
      <c r="I3" s="56"/>
      <c r="J3" s="56"/>
      <c r="K3" s="56"/>
      <c r="L3" s="56"/>
      <c r="M3" s="56"/>
      <c r="N3" s="56"/>
      <c r="O3" s="56"/>
      <c r="P3" s="127" t="s">
        <v>213</v>
      </c>
      <c r="Q3" s="127"/>
      <c r="R3" s="127" t="s">
        <v>214</v>
      </c>
      <c r="S3" s="127"/>
      <c r="T3" s="127" t="s">
        <v>215</v>
      </c>
      <c r="U3" s="127"/>
      <c r="V3" s="127" t="s">
        <v>216</v>
      </c>
      <c r="W3" s="127"/>
      <c r="X3" s="127" t="s">
        <v>217</v>
      </c>
      <c r="Y3" s="127"/>
      <c r="Z3" s="127" t="s">
        <v>218</v>
      </c>
      <c r="AA3" s="127"/>
      <c r="AB3" s="65"/>
      <c r="AC3" s="65"/>
      <c r="AD3" s="65"/>
      <c r="AE3" s="71" t="s">
        <v>219</v>
      </c>
    </row>
    <row r="4" spans="1:31" s="48" customFormat="1" ht="40.5" customHeight="1">
      <c r="A4" s="57"/>
      <c r="B4" s="58" t="s">
        <v>220</v>
      </c>
      <c r="C4" s="59" t="s">
        <v>213</v>
      </c>
      <c r="D4" s="59" t="s">
        <v>214</v>
      </c>
      <c r="E4" s="59" t="s">
        <v>215</v>
      </c>
      <c r="F4" s="59" t="s">
        <v>216</v>
      </c>
      <c r="G4" s="59" t="s">
        <v>217</v>
      </c>
      <c r="H4" s="59" t="s">
        <v>218</v>
      </c>
      <c r="I4" s="59" t="s">
        <v>221</v>
      </c>
      <c r="J4" s="59" t="s">
        <v>222</v>
      </c>
      <c r="K4" s="59" t="s">
        <v>223</v>
      </c>
      <c r="L4" s="59" t="s">
        <v>224</v>
      </c>
      <c r="M4" s="125" t="s">
        <v>225</v>
      </c>
      <c r="N4" s="125"/>
      <c r="O4" s="66" t="s">
        <v>226</v>
      </c>
      <c r="P4" s="59" t="s">
        <v>227</v>
      </c>
      <c r="Q4" s="59" t="s">
        <v>228</v>
      </c>
      <c r="R4" s="59" t="s">
        <v>227</v>
      </c>
      <c r="S4" s="59" t="s">
        <v>228</v>
      </c>
      <c r="T4" s="59" t="s">
        <v>227</v>
      </c>
      <c r="U4" s="59" t="s">
        <v>228</v>
      </c>
      <c r="V4" s="59" t="s">
        <v>227</v>
      </c>
      <c r="W4" s="59" t="s">
        <v>228</v>
      </c>
      <c r="X4" s="59" t="s">
        <v>227</v>
      </c>
      <c r="Y4" s="59" t="s">
        <v>228</v>
      </c>
      <c r="Z4" s="59" t="s">
        <v>227</v>
      </c>
      <c r="AA4" s="59" t="s">
        <v>228</v>
      </c>
      <c r="AB4" s="59" t="s">
        <v>227</v>
      </c>
      <c r="AC4" s="59" t="s">
        <v>228</v>
      </c>
      <c r="AD4" s="72" t="s">
        <v>229</v>
      </c>
      <c r="AE4" s="72" t="s">
        <v>230</v>
      </c>
    </row>
    <row r="5" spans="1:238" s="49" customFormat="1" ht="18" customHeight="1">
      <c r="A5" s="60"/>
      <c r="B5" s="61" t="s">
        <v>231</v>
      </c>
      <c r="C5" s="61" t="e">
        <f>SUM(C6,C10,C11,C12,C13,C14,C15,C16,C17,C18,C19,C20,C21,C22,C23,C24,C25,C27,C28,C29,C30,C26)</f>
        <v>#REF!</v>
      </c>
      <c r="D5" s="61" t="e">
        <f aca="true" t="shared" si="0" ref="D5:L5">SUM(D6,D10,D11,D12,D13,D14,D15,D16,D17,D18,D19,D20,D21,D22,D23,D24,D25,D27,D28,D29,D30)</f>
        <v>#REF!</v>
      </c>
      <c r="E5" s="61" t="e">
        <f t="shared" si="0"/>
        <v>#REF!</v>
      </c>
      <c r="F5" s="61" t="e">
        <f t="shared" si="0"/>
        <v>#REF!</v>
      </c>
      <c r="G5" s="61" t="e">
        <f t="shared" si="0"/>
        <v>#REF!</v>
      </c>
      <c r="H5" s="61" t="e">
        <f t="shared" si="0"/>
        <v>#REF!</v>
      </c>
      <c r="I5" s="61" t="e">
        <f t="shared" si="0"/>
        <v>#REF!</v>
      </c>
      <c r="J5" s="61" t="e">
        <f t="shared" si="0"/>
        <v>#REF!</v>
      </c>
      <c r="K5" s="61" t="e">
        <f t="shared" si="0"/>
        <v>#REF!</v>
      </c>
      <c r="L5" s="61" t="e">
        <f t="shared" si="0"/>
        <v>#REF!</v>
      </c>
      <c r="M5" s="61"/>
      <c r="N5" s="61"/>
      <c r="O5" s="61" t="s">
        <v>231</v>
      </c>
      <c r="P5" s="67" t="e">
        <f>SUM(P6,P10,P11,P12,P13,P14,P15,P16,P17,P18,P19,P20,P21,P22,P23,P24,P25,P27,P28,P29,P30,P26)</f>
        <v>#REF!</v>
      </c>
      <c r="Q5" s="67"/>
      <c r="R5" s="67" t="e">
        <f>SUM(R6,R10,R11,R12,R13,R14,R15,R16,R17,R18,R19,R20,R21,R22,R23,R24,R25,R27,R28,R29,R30,R26)</f>
        <v>#REF!</v>
      </c>
      <c r="S5" s="67"/>
      <c r="T5" s="67" t="e">
        <f>SUM(T6,T10,T11,T12,T13,T14,T15,T16,T17,T18,T19,T20,T21,T22,T23,T24,T25,T27,T28,T29,T30,T26)</f>
        <v>#REF!</v>
      </c>
      <c r="U5" s="67"/>
      <c r="V5" s="67" t="e">
        <f>SUM(V6,V10,V11,V12,V13,V14,V15,V16,V17,V18,V19,V20,V21,V22,V23,V24,V25,V27,V28,V29,V30,V26)</f>
        <v>#REF!</v>
      </c>
      <c r="W5" s="67"/>
      <c r="X5" s="67" t="e">
        <f>SUM(X6,X10,X11,X12,X13,X14,X15,X16,X17,X18,X19,X20,X21,X22,X23,X24,X25,X27,X28,X29,X30,X26)</f>
        <v>#REF!</v>
      </c>
      <c r="Y5" s="67"/>
      <c r="Z5" s="67" t="e">
        <f>SUM(Z6,Z10,Z11,Z12,Z13,Z14,Z15,Z16,Z17,Z18,Z19,Z20,Z21,Z22,Z23,Z24,Z25,Z27,Z28,Z29,Z30,Z26)</f>
        <v>#REF!</v>
      </c>
      <c r="AA5" s="67"/>
      <c r="AB5" s="73">
        <v>32580</v>
      </c>
      <c r="AC5" s="73">
        <v>52435.995558</v>
      </c>
      <c r="AD5" s="73">
        <f>SUM(AC5-AB5)</f>
        <v>19855.995558000002</v>
      </c>
      <c r="AE5" s="74">
        <f>SUM(AD5/AB5)</f>
        <v>0.6094535162062615</v>
      </c>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row>
    <row r="6" spans="1:238" s="50" customFormat="1" ht="18" customHeight="1">
      <c r="A6" s="62">
        <v>201</v>
      </c>
      <c r="B6" s="63" t="s">
        <v>232</v>
      </c>
      <c r="C6" s="63">
        <v>403092</v>
      </c>
      <c r="D6" s="63">
        <v>184522</v>
      </c>
      <c r="E6" s="63">
        <v>95249</v>
      </c>
      <c r="F6" s="63">
        <v>35067</v>
      </c>
      <c r="G6" s="63">
        <v>37482</v>
      </c>
      <c r="H6" s="63">
        <v>11078</v>
      </c>
      <c r="I6" s="63">
        <v>5646</v>
      </c>
      <c r="J6" s="63">
        <v>69296</v>
      </c>
      <c r="K6" s="63">
        <v>69537</v>
      </c>
      <c r="L6" s="63">
        <v>79737</v>
      </c>
      <c r="M6" s="63"/>
      <c r="N6" s="63"/>
      <c r="O6" s="63" t="s">
        <v>232</v>
      </c>
      <c r="P6" s="68" t="e">
        <f>C6+C7+C8-#REF!</f>
        <v>#REF!</v>
      </c>
      <c r="Q6" s="68"/>
      <c r="R6" s="68" t="e">
        <f>D6+D7+D8-#REF!</f>
        <v>#REF!</v>
      </c>
      <c r="S6" s="68"/>
      <c r="T6" s="68" t="e">
        <f>E6+E7+E8-#REF!</f>
        <v>#REF!</v>
      </c>
      <c r="U6" s="68"/>
      <c r="V6" s="68" t="e">
        <f>F6+F7+F8-#REF!</f>
        <v>#REF!</v>
      </c>
      <c r="W6" s="68"/>
      <c r="X6" s="68" t="e">
        <f>G6+G7+G8-#REF!</f>
        <v>#REF!</v>
      </c>
      <c r="Y6" s="68"/>
      <c r="Z6" s="68" t="e">
        <f>H6+H7+H8-#REF!</f>
        <v>#REF!</v>
      </c>
      <c r="AA6" s="68"/>
      <c r="AB6" s="75">
        <v>5670</v>
      </c>
      <c r="AC6" s="75">
        <v>9845.1255</v>
      </c>
      <c r="AD6" s="73">
        <f>SUM(AC6-AB6)</f>
        <v>4175.1255</v>
      </c>
      <c r="AE6" s="74">
        <f>SUM(AD6/AB6)</f>
        <v>0.7363537037037037</v>
      </c>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row>
    <row r="7" spans="1:31" s="48" customFormat="1" ht="18" customHeight="1">
      <c r="A7" s="64">
        <v>2010307</v>
      </c>
      <c r="B7" s="63" t="s">
        <v>233</v>
      </c>
      <c r="C7" s="63" t="e">
        <f>-#REF!</f>
        <v>#REF!</v>
      </c>
      <c r="D7" s="63" t="e">
        <f>-#REF!</f>
        <v>#REF!</v>
      </c>
      <c r="E7" s="63" t="e">
        <f>-#REF!</f>
        <v>#REF!</v>
      </c>
      <c r="F7" s="63" t="e">
        <f>-#REF!</f>
        <v>#REF!</v>
      </c>
      <c r="G7" s="63" t="e">
        <f>-#REF!</f>
        <v>#REF!</v>
      </c>
      <c r="H7" s="63" t="e">
        <f>-#REF!</f>
        <v>#REF!</v>
      </c>
      <c r="I7" s="63" t="e">
        <f>-#REF!</f>
        <v>#REF!</v>
      </c>
      <c r="J7" s="63" t="e">
        <f>-#REF!</f>
        <v>#REF!</v>
      </c>
      <c r="K7" s="63" t="e">
        <f>-#REF!</f>
        <v>#REF!</v>
      </c>
      <c r="L7" s="63" t="e">
        <f>-#REF!</f>
        <v>#REF!</v>
      </c>
      <c r="M7" s="63">
        <v>2040612</v>
      </c>
      <c r="N7" s="63" t="s">
        <v>234</v>
      </c>
      <c r="O7" s="63"/>
      <c r="P7" s="68"/>
      <c r="Q7" s="68"/>
      <c r="R7" s="68"/>
      <c r="S7" s="68"/>
      <c r="T7" s="68"/>
      <c r="U7" s="68"/>
      <c r="V7" s="68"/>
      <c r="W7" s="68"/>
      <c r="X7" s="68"/>
      <c r="Y7" s="68"/>
      <c r="Z7" s="68"/>
      <c r="AA7" s="68"/>
      <c r="AB7" s="75"/>
      <c r="AC7" s="75"/>
      <c r="AD7" s="73"/>
      <c r="AE7" s="74"/>
    </row>
    <row r="8" spans="1:31" s="48" customFormat="1" ht="18" customHeight="1">
      <c r="A8" s="64">
        <v>2011006</v>
      </c>
      <c r="B8" s="63" t="s">
        <v>235</v>
      </c>
      <c r="C8" s="63" t="e">
        <f>-#REF!</f>
        <v>#REF!</v>
      </c>
      <c r="D8" s="63" t="e">
        <f>-#REF!</f>
        <v>#REF!</v>
      </c>
      <c r="E8" s="63" t="e">
        <f>-#REF!</f>
        <v>#REF!</v>
      </c>
      <c r="F8" s="63" t="e">
        <f>-#REF!</f>
        <v>#REF!</v>
      </c>
      <c r="G8" s="63" t="e">
        <f>-#REF!</f>
        <v>#REF!</v>
      </c>
      <c r="H8" s="63" t="e">
        <f>-#REF!</f>
        <v>#REF!</v>
      </c>
      <c r="I8" s="63" t="e">
        <f>-#REF!</f>
        <v>#REF!</v>
      </c>
      <c r="J8" s="63" t="e">
        <f>-#REF!</f>
        <v>#REF!</v>
      </c>
      <c r="K8" s="63" t="e">
        <f>-#REF!</f>
        <v>#REF!</v>
      </c>
      <c r="L8" s="63" t="e">
        <f>-#REF!</f>
        <v>#REF!</v>
      </c>
      <c r="M8" s="63">
        <v>2080905</v>
      </c>
      <c r="N8" s="63" t="s">
        <v>236</v>
      </c>
      <c r="O8" s="63"/>
      <c r="P8" s="68"/>
      <c r="Q8" s="68"/>
      <c r="R8" s="68"/>
      <c r="S8" s="68"/>
      <c r="T8" s="68"/>
      <c r="U8" s="68"/>
      <c r="V8" s="68"/>
      <c r="W8" s="68"/>
      <c r="X8" s="68"/>
      <c r="Y8" s="68"/>
      <c r="Z8" s="68"/>
      <c r="AA8" s="68"/>
      <c r="AB8" s="75"/>
      <c r="AC8" s="75"/>
      <c r="AD8" s="73"/>
      <c r="AE8" s="74"/>
    </row>
    <row r="9" spans="1:31" s="48" customFormat="1" ht="18" customHeight="1">
      <c r="A9" s="64"/>
      <c r="B9" s="63" t="s">
        <v>237</v>
      </c>
      <c r="C9" s="63"/>
      <c r="D9" s="63"/>
      <c r="E9" s="63"/>
      <c r="F9" s="63"/>
      <c r="G9" s="63"/>
      <c r="H9" s="63"/>
      <c r="I9" s="63"/>
      <c r="J9" s="63"/>
      <c r="K9" s="63"/>
      <c r="L9" s="63"/>
      <c r="M9" s="63"/>
      <c r="N9" s="63"/>
      <c r="O9" s="63"/>
      <c r="P9" s="68"/>
      <c r="Q9" s="68"/>
      <c r="R9" s="68"/>
      <c r="S9" s="68"/>
      <c r="T9" s="68"/>
      <c r="U9" s="68"/>
      <c r="V9" s="68"/>
      <c r="W9" s="68"/>
      <c r="X9" s="68"/>
      <c r="Y9" s="68"/>
      <c r="Z9" s="68"/>
      <c r="AA9" s="68"/>
      <c r="AB9" s="75">
        <v>30</v>
      </c>
      <c r="AC9" s="75">
        <v>15.3</v>
      </c>
      <c r="AD9" s="73">
        <f>SUM(AC9-AB9)</f>
        <v>-14.7</v>
      </c>
      <c r="AE9" s="74">
        <f>SUM(AD9/AB9)</f>
        <v>-0.49</v>
      </c>
    </row>
    <row r="10" spans="1:238" s="50" customFormat="1" ht="16.5" customHeight="1">
      <c r="A10" s="62">
        <v>204</v>
      </c>
      <c r="B10" s="63" t="s">
        <v>238</v>
      </c>
      <c r="C10" s="63">
        <v>297653</v>
      </c>
      <c r="D10" s="63">
        <v>151679</v>
      </c>
      <c r="E10" s="63">
        <v>73989</v>
      </c>
      <c r="F10" s="63">
        <v>34847</v>
      </c>
      <c r="G10" s="63">
        <v>29953</v>
      </c>
      <c r="H10" s="63">
        <v>9117</v>
      </c>
      <c r="I10" s="63">
        <v>3773</v>
      </c>
      <c r="J10" s="63">
        <v>46339</v>
      </c>
      <c r="K10" s="63">
        <v>52123</v>
      </c>
      <c r="L10" s="63">
        <v>47512</v>
      </c>
      <c r="M10" s="63"/>
      <c r="N10" s="63"/>
      <c r="O10" s="63" t="s">
        <v>238</v>
      </c>
      <c r="P10" s="68" t="e">
        <f>C10+#REF!+#REF!+#REF!-C7</f>
        <v>#REF!</v>
      </c>
      <c r="Q10" s="68"/>
      <c r="R10" s="68" t="e">
        <f>D10+#REF!+#REF!+#REF!-D7</f>
        <v>#REF!</v>
      </c>
      <c r="S10" s="68"/>
      <c r="T10" s="68" t="e">
        <f>E10+#REF!+#REF!+#REF!-E7</f>
        <v>#REF!</v>
      </c>
      <c r="U10" s="68"/>
      <c r="V10" s="68" t="e">
        <f>F10+#REF!+#REF!+#REF!-F7</f>
        <v>#REF!</v>
      </c>
      <c r="W10" s="68"/>
      <c r="X10" s="68" t="e">
        <f>G10+#REF!+#REF!+#REF!-G7</f>
        <v>#REF!</v>
      </c>
      <c r="Y10" s="68"/>
      <c r="Z10" s="68" t="e">
        <f>H10+#REF!+#REF!+#REF!-H7</f>
        <v>#REF!</v>
      </c>
      <c r="AA10" s="68"/>
      <c r="AB10" s="75">
        <v>3698</v>
      </c>
      <c r="AC10" s="75">
        <v>4843.134518</v>
      </c>
      <c r="AD10" s="73">
        <f>SUM(AC10-AB10)</f>
        <v>1145.1345179999998</v>
      </c>
      <c r="AE10" s="74">
        <f>SUM(AD10/AB10)</f>
        <v>0.3096632011898323</v>
      </c>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row>
    <row r="11" spans="1:238" s="50" customFormat="1" ht="18" customHeight="1">
      <c r="A11" s="62">
        <v>205</v>
      </c>
      <c r="B11" s="63" t="s">
        <v>239</v>
      </c>
      <c r="C11" s="63">
        <v>699078</v>
      </c>
      <c r="D11" s="63">
        <v>295032</v>
      </c>
      <c r="E11" s="63">
        <v>122858</v>
      </c>
      <c r="F11" s="63">
        <v>77972</v>
      </c>
      <c r="G11" s="63">
        <v>82218</v>
      </c>
      <c r="H11" s="63">
        <v>9008</v>
      </c>
      <c r="I11" s="63">
        <v>2976</v>
      </c>
      <c r="J11" s="63">
        <v>116818</v>
      </c>
      <c r="K11" s="63">
        <v>138825</v>
      </c>
      <c r="L11" s="63">
        <v>148403</v>
      </c>
      <c r="M11" s="63"/>
      <c r="N11" s="63"/>
      <c r="O11" s="63" t="s">
        <v>239</v>
      </c>
      <c r="P11" s="68">
        <f>C11</f>
        <v>699078</v>
      </c>
      <c r="Q11" s="68"/>
      <c r="R11" s="68">
        <f>D11</f>
        <v>295032</v>
      </c>
      <c r="S11" s="68"/>
      <c r="T11" s="68">
        <f>E11</f>
        <v>122858</v>
      </c>
      <c r="U11" s="68"/>
      <c r="V11" s="68">
        <f>F11</f>
        <v>77972</v>
      </c>
      <c r="W11" s="68"/>
      <c r="X11" s="68">
        <f>G11</f>
        <v>82218</v>
      </c>
      <c r="Y11" s="68"/>
      <c r="Z11" s="68">
        <f>H11</f>
        <v>9008</v>
      </c>
      <c r="AA11" s="68"/>
      <c r="AB11" s="75">
        <v>2976</v>
      </c>
      <c r="AC11" s="75">
        <v>5673.14198</v>
      </c>
      <c r="AD11" s="73">
        <f>SUM(AC11-AB11)</f>
        <v>2697.1419800000003</v>
      </c>
      <c r="AE11" s="74">
        <f>SUM(AD11/AB11)</f>
        <v>0.9062977083333335</v>
      </c>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row>
    <row r="12" spans="1:238" s="50" customFormat="1" ht="18" customHeight="1">
      <c r="A12" s="62">
        <v>206</v>
      </c>
      <c r="B12" s="63" t="s">
        <v>240</v>
      </c>
      <c r="C12" s="63">
        <v>157795</v>
      </c>
      <c r="D12" s="63">
        <v>58303</v>
      </c>
      <c r="E12" s="63">
        <v>22470</v>
      </c>
      <c r="F12" s="63">
        <v>13898</v>
      </c>
      <c r="G12" s="63">
        <v>11442</v>
      </c>
      <c r="H12" s="63">
        <v>10493</v>
      </c>
      <c r="I12" s="63">
        <v>0</v>
      </c>
      <c r="J12" s="63">
        <v>28355</v>
      </c>
      <c r="K12" s="63">
        <v>31368</v>
      </c>
      <c r="L12" s="63">
        <v>39769</v>
      </c>
      <c r="M12" s="63"/>
      <c r="N12" s="63"/>
      <c r="O12" s="63" t="s">
        <v>240</v>
      </c>
      <c r="P12" s="68">
        <f>C12</f>
        <v>157795</v>
      </c>
      <c r="Q12" s="68"/>
      <c r="R12" s="68">
        <f>D12</f>
        <v>58303</v>
      </c>
      <c r="S12" s="68"/>
      <c r="T12" s="68">
        <f>E12</f>
        <v>22470</v>
      </c>
      <c r="U12" s="68"/>
      <c r="V12" s="68">
        <f>F12</f>
        <v>13898</v>
      </c>
      <c r="W12" s="68"/>
      <c r="X12" s="68">
        <f>G12</f>
        <v>11442</v>
      </c>
      <c r="Y12" s="68"/>
      <c r="Z12" s="68">
        <f>H12</f>
        <v>10493</v>
      </c>
      <c r="AA12" s="68"/>
      <c r="AB12" s="75"/>
      <c r="AC12" s="75"/>
      <c r="AD12" s="73"/>
      <c r="AE12" s="74"/>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row>
    <row r="13" spans="1:238" s="50" customFormat="1" ht="18" customHeight="1">
      <c r="A13" s="62">
        <v>207</v>
      </c>
      <c r="B13" s="63" t="s">
        <v>241</v>
      </c>
      <c r="C13" s="63">
        <v>71895</v>
      </c>
      <c r="D13" s="63">
        <v>36633</v>
      </c>
      <c r="E13" s="63">
        <v>21598</v>
      </c>
      <c r="F13" s="63">
        <v>6231</v>
      </c>
      <c r="G13" s="63">
        <v>5740</v>
      </c>
      <c r="H13" s="63">
        <v>133</v>
      </c>
      <c r="I13" s="63">
        <v>2931</v>
      </c>
      <c r="J13" s="63">
        <v>15854</v>
      </c>
      <c r="K13" s="63">
        <v>10642</v>
      </c>
      <c r="L13" s="63">
        <v>8766</v>
      </c>
      <c r="M13" s="63"/>
      <c r="N13" s="63"/>
      <c r="O13" s="63" t="s">
        <v>242</v>
      </c>
      <c r="P13" s="68" t="e">
        <f>C13-#REF!</f>
        <v>#REF!</v>
      </c>
      <c r="Q13" s="68"/>
      <c r="R13" s="68" t="e">
        <f>D13-#REF!</f>
        <v>#REF!</v>
      </c>
      <c r="S13" s="68"/>
      <c r="T13" s="68" t="e">
        <f>E13-#REF!</f>
        <v>#REF!</v>
      </c>
      <c r="U13" s="68"/>
      <c r="V13" s="68" t="e">
        <f>F13-#REF!</f>
        <v>#REF!</v>
      </c>
      <c r="W13" s="68"/>
      <c r="X13" s="68" t="e">
        <f>G13-#REF!</f>
        <v>#REF!</v>
      </c>
      <c r="Y13" s="68"/>
      <c r="Z13" s="68" t="e">
        <f>H13-#REF!</f>
        <v>#REF!</v>
      </c>
      <c r="AA13" s="68"/>
      <c r="AB13" s="75">
        <v>3009</v>
      </c>
      <c r="AC13" s="75">
        <v>4224.7</v>
      </c>
      <c r="AD13" s="73">
        <f aca="true" t="shared" si="1" ref="AD13:AD19">SUM(AC13-AB13)</f>
        <v>1215.6999999999998</v>
      </c>
      <c r="AE13" s="74">
        <f aca="true" t="shared" si="2" ref="AE13:AE19">SUM(AD13/AB13)</f>
        <v>0.404021269524759</v>
      </c>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row>
    <row r="14" spans="1:238" s="50" customFormat="1" ht="18" customHeight="1">
      <c r="A14" s="62">
        <v>208</v>
      </c>
      <c r="B14" s="63" t="s">
        <v>243</v>
      </c>
      <c r="C14" s="63">
        <v>383658</v>
      </c>
      <c r="D14" s="63">
        <v>188834</v>
      </c>
      <c r="E14" s="63">
        <v>80207</v>
      </c>
      <c r="F14" s="63">
        <v>46380</v>
      </c>
      <c r="G14" s="63">
        <v>54028</v>
      </c>
      <c r="H14" s="63">
        <v>5986</v>
      </c>
      <c r="I14" s="63">
        <v>2233</v>
      </c>
      <c r="J14" s="63">
        <v>74093</v>
      </c>
      <c r="K14" s="63">
        <v>71579</v>
      </c>
      <c r="L14" s="63">
        <v>49152</v>
      </c>
      <c r="M14" s="63"/>
      <c r="N14" s="63"/>
      <c r="O14" s="63" t="s">
        <v>243</v>
      </c>
      <c r="P14" s="68" t="e">
        <f>C14+#REF!-C8</f>
        <v>#REF!</v>
      </c>
      <c r="Q14" s="68"/>
      <c r="R14" s="68" t="e">
        <f>D14+#REF!-D8</f>
        <v>#REF!</v>
      </c>
      <c r="S14" s="68"/>
      <c r="T14" s="68" t="e">
        <f>E14+#REF!-E8</f>
        <v>#REF!</v>
      </c>
      <c r="U14" s="68"/>
      <c r="V14" s="68" t="e">
        <f>F14+#REF!-F8</f>
        <v>#REF!</v>
      </c>
      <c r="W14" s="68"/>
      <c r="X14" s="68" t="e">
        <f>G14+#REF!-G8</f>
        <v>#REF!</v>
      </c>
      <c r="Y14" s="68"/>
      <c r="Z14" s="68" t="e">
        <f>H14+#REF!-H8</f>
        <v>#REF!</v>
      </c>
      <c r="AA14" s="68"/>
      <c r="AB14" s="75">
        <v>2233</v>
      </c>
      <c r="AC14" s="75">
        <v>3387.95</v>
      </c>
      <c r="AD14" s="73">
        <f t="shared" si="1"/>
        <v>1154.9499999999998</v>
      </c>
      <c r="AE14" s="74">
        <f t="shared" si="2"/>
        <v>0.517218987908643</v>
      </c>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row>
    <row r="15" spans="1:238" s="50" customFormat="1" ht="18" customHeight="1">
      <c r="A15" s="62">
        <v>210</v>
      </c>
      <c r="B15" s="63" t="s">
        <v>244</v>
      </c>
      <c r="C15" s="63">
        <v>329554</v>
      </c>
      <c r="D15" s="63">
        <v>154890</v>
      </c>
      <c r="E15" s="63">
        <v>42620</v>
      </c>
      <c r="F15" s="63">
        <v>42198</v>
      </c>
      <c r="G15" s="63">
        <v>56661</v>
      </c>
      <c r="H15" s="63">
        <v>9409</v>
      </c>
      <c r="I15" s="63">
        <v>4002</v>
      </c>
      <c r="J15" s="63">
        <v>45519</v>
      </c>
      <c r="K15" s="63">
        <v>51885</v>
      </c>
      <c r="L15" s="63">
        <v>77260</v>
      </c>
      <c r="M15" s="63"/>
      <c r="N15" s="63"/>
      <c r="O15" s="63" t="s">
        <v>245</v>
      </c>
      <c r="P15" s="68" t="e">
        <f>C15+#REF!</f>
        <v>#REF!</v>
      </c>
      <c r="Q15" s="68"/>
      <c r="R15" s="68" t="e">
        <f>D15+#REF!</f>
        <v>#REF!</v>
      </c>
      <c r="S15" s="68"/>
      <c r="T15" s="68" t="e">
        <f>E15+#REF!</f>
        <v>#REF!</v>
      </c>
      <c r="U15" s="68"/>
      <c r="V15" s="68" t="e">
        <f>F15+#REF!</f>
        <v>#REF!</v>
      </c>
      <c r="W15" s="68"/>
      <c r="X15" s="68" t="e">
        <f>G15+#REF!</f>
        <v>#REF!</v>
      </c>
      <c r="Y15" s="68"/>
      <c r="Z15" s="68" t="e">
        <f>H15+#REF!</f>
        <v>#REF!</v>
      </c>
      <c r="AA15" s="68"/>
      <c r="AB15" s="75">
        <v>3978</v>
      </c>
      <c r="AC15" s="75">
        <v>4500.4</v>
      </c>
      <c r="AD15" s="73">
        <f t="shared" si="1"/>
        <v>522.3999999999996</v>
      </c>
      <c r="AE15" s="74">
        <f t="shared" si="2"/>
        <v>0.131322272498743</v>
      </c>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row>
    <row r="16" spans="1:238" s="50" customFormat="1" ht="18" customHeight="1">
      <c r="A16" s="62">
        <v>211</v>
      </c>
      <c r="B16" s="63" t="s">
        <v>246</v>
      </c>
      <c r="C16" s="63">
        <v>208867</v>
      </c>
      <c r="D16" s="63">
        <v>54687</v>
      </c>
      <c r="E16" s="63">
        <v>27851</v>
      </c>
      <c r="F16" s="63">
        <v>10962</v>
      </c>
      <c r="G16" s="63">
        <v>9574</v>
      </c>
      <c r="H16" s="63">
        <v>3713</v>
      </c>
      <c r="I16" s="63">
        <v>2587</v>
      </c>
      <c r="J16" s="63">
        <v>25277</v>
      </c>
      <c r="K16" s="63">
        <v>44244</v>
      </c>
      <c r="L16" s="63">
        <v>84659</v>
      </c>
      <c r="M16" s="63"/>
      <c r="N16" s="63"/>
      <c r="O16" s="63" t="s">
        <v>246</v>
      </c>
      <c r="P16" s="68">
        <f>C16</f>
        <v>208867</v>
      </c>
      <c r="Q16" s="68"/>
      <c r="R16" s="68">
        <f>D16</f>
        <v>54687</v>
      </c>
      <c r="S16" s="68"/>
      <c r="T16" s="68">
        <f>E16</f>
        <v>27851</v>
      </c>
      <c r="U16" s="68"/>
      <c r="V16" s="68">
        <f>F16</f>
        <v>10962</v>
      </c>
      <c r="W16" s="68"/>
      <c r="X16" s="68">
        <f>G16</f>
        <v>9574</v>
      </c>
      <c r="Y16" s="68"/>
      <c r="Z16" s="68">
        <f>H16</f>
        <v>3713</v>
      </c>
      <c r="AA16" s="68"/>
      <c r="AB16" s="75">
        <v>2587</v>
      </c>
      <c r="AC16" s="75">
        <v>2223.9</v>
      </c>
      <c r="AD16" s="73">
        <f t="shared" si="1"/>
        <v>-363.0999999999999</v>
      </c>
      <c r="AE16" s="74">
        <f t="shared" si="2"/>
        <v>-0.14035562427522222</v>
      </c>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row>
    <row r="17" spans="1:31" s="48" customFormat="1" ht="18" customHeight="1">
      <c r="A17" s="64">
        <v>212</v>
      </c>
      <c r="B17" s="63" t="s">
        <v>247</v>
      </c>
      <c r="C17" s="63">
        <v>271416</v>
      </c>
      <c r="D17" s="63">
        <v>136962</v>
      </c>
      <c r="E17" s="63">
        <v>51011</v>
      </c>
      <c r="F17" s="63">
        <v>36244</v>
      </c>
      <c r="G17" s="63">
        <v>28793</v>
      </c>
      <c r="H17" s="63">
        <v>15464</v>
      </c>
      <c r="I17" s="63">
        <v>5450</v>
      </c>
      <c r="J17" s="63">
        <v>48192</v>
      </c>
      <c r="K17" s="63">
        <v>35343</v>
      </c>
      <c r="L17" s="63">
        <v>50919</v>
      </c>
      <c r="M17" s="63"/>
      <c r="N17" s="63"/>
      <c r="O17" s="63" t="s">
        <v>247</v>
      </c>
      <c r="P17" s="69">
        <f>C17</f>
        <v>271416</v>
      </c>
      <c r="Q17" s="69"/>
      <c r="R17" s="69">
        <f>D17</f>
        <v>136962</v>
      </c>
      <c r="S17" s="69"/>
      <c r="T17" s="69">
        <f>E17</f>
        <v>51011</v>
      </c>
      <c r="U17" s="69"/>
      <c r="V17" s="69">
        <f>F17</f>
        <v>36244</v>
      </c>
      <c r="W17" s="69"/>
      <c r="X17" s="69">
        <f>G17</f>
        <v>28793</v>
      </c>
      <c r="Y17" s="69"/>
      <c r="Z17" s="69">
        <f>H17</f>
        <v>15464</v>
      </c>
      <c r="AA17" s="69"/>
      <c r="AB17" s="75">
        <v>5450</v>
      </c>
      <c r="AC17" s="75">
        <v>11477.11356</v>
      </c>
      <c r="AD17" s="73">
        <f t="shared" si="1"/>
        <v>6027.11356</v>
      </c>
      <c r="AE17" s="74">
        <f t="shared" si="2"/>
        <v>1.1058923963302751</v>
      </c>
    </row>
    <row r="18" spans="1:238" s="50" customFormat="1" ht="18" customHeight="1">
      <c r="A18" s="62">
        <v>213</v>
      </c>
      <c r="B18" s="63" t="s">
        <v>248</v>
      </c>
      <c r="C18" s="63">
        <v>406697</v>
      </c>
      <c r="D18" s="63">
        <v>159579</v>
      </c>
      <c r="E18" s="63">
        <v>58338</v>
      </c>
      <c r="F18" s="63">
        <v>36372</v>
      </c>
      <c r="G18" s="63">
        <v>46112</v>
      </c>
      <c r="H18" s="63">
        <v>17775</v>
      </c>
      <c r="I18" s="63">
        <v>982</v>
      </c>
      <c r="J18" s="63">
        <v>79799</v>
      </c>
      <c r="K18" s="63">
        <v>91885</v>
      </c>
      <c r="L18" s="63">
        <v>75434</v>
      </c>
      <c r="M18" s="63"/>
      <c r="N18" s="63"/>
      <c r="O18" s="63" t="s">
        <v>248</v>
      </c>
      <c r="P18" s="68">
        <f>C18</f>
        <v>406697</v>
      </c>
      <c r="Q18" s="68"/>
      <c r="R18" s="68">
        <f>D18</f>
        <v>159579</v>
      </c>
      <c r="S18" s="68"/>
      <c r="T18" s="68">
        <f>E18</f>
        <v>58338</v>
      </c>
      <c r="U18" s="68"/>
      <c r="V18" s="68">
        <f>F18</f>
        <v>36372</v>
      </c>
      <c r="W18" s="68"/>
      <c r="X18" s="68">
        <f>G18</f>
        <v>46112</v>
      </c>
      <c r="Y18" s="68"/>
      <c r="Z18" s="68">
        <f>H18</f>
        <v>17775</v>
      </c>
      <c r="AA18" s="68"/>
      <c r="AB18" s="75">
        <v>982</v>
      </c>
      <c r="AC18" s="75">
        <v>1841.23</v>
      </c>
      <c r="AD18" s="73">
        <f t="shared" si="1"/>
        <v>859.23</v>
      </c>
      <c r="AE18" s="74">
        <f t="shared" si="2"/>
        <v>0.874979633401222</v>
      </c>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row>
    <row r="19" spans="1:238" s="50" customFormat="1" ht="18" customHeight="1">
      <c r="A19" s="62">
        <v>214</v>
      </c>
      <c r="B19" s="63" t="s">
        <v>249</v>
      </c>
      <c r="C19" s="63">
        <v>235144</v>
      </c>
      <c r="D19" s="63">
        <v>136191</v>
      </c>
      <c r="E19" s="63">
        <v>123146</v>
      </c>
      <c r="F19" s="63">
        <v>4874</v>
      </c>
      <c r="G19" s="63">
        <v>8029</v>
      </c>
      <c r="H19" s="63">
        <v>65</v>
      </c>
      <c r="I19" s="63">
        <v>77</v>
      </c>
      <c r="J19" s="63">
        <v>63921</v>
      </c>
      <c r="K19" s="63">
        <v>23605</v>
      </c>
      <c r="L19" s="63">
        <v>11427</v>
      </c>
      <c r="M19" s="63"/>
      <c r="N19" s="63"/>
      <c r="O19" s="63" t="s">
        <v>249</v>
      </c>
      <c r="P19" s="68">
        <f>C19</f>
        <v>235144</v>
      </c>
      <c r="Q19" s="68"/>
      <c r="R19" s="68">
        <f>D19</f>
        <v>136191</v>
      </c>
      <c r="S19" s="68"/>
      <c r="T19" s="68">
        <f>E19</f>
        <v>123146</v>
      </c>
      <c r="U19" s="68"/>
      <c r="V19" s="68">
        <f>F19</f>
        <v>4874</v>
      </c>
      <c r="W19" s="68"/>
      <c r="X19" s="68">
        <f>G19</f>
        <v>8029</v>
      </c>
      <c r="Y19" s="68"/>
      <c r="Z19" s="68">
        <f>H19</f>
        <v>65</v>
      </c>
      <c r="AA19" s="68"/>
      <c r="AB19" s="75">
        <v>77</v>
      </c>
      <c r="AC19" s="75">
        <v>464.3</v>
      </c>
      <c r="AD19" s="73">
        <f t="shared" si="1"/>
        <v>387.3</v>
      </c>
      <c r="AE19" s="74">
        <f t="shared" si="2"/>
        <v>5.02987012987013</v>
      </c>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row>
    <row r="20" spans="1:238" s="50" customFormat="1" ht="18" customHeight="1">
      <c r="A20" s="62">
        <v>215</v>
      </c>
      <c r="B20" s="63" t="s">
        <v>250</v>
      </c>
      <c r="C20" s="63">
        <v>133606</v>
      </c>
      <c r="D20" s="63">
        <v>95525</v>
      </c>
      <c r="E20" s="63">
        <v>42518</v>
      </c>
      <c r="F20" s="63">
        <v>14812</v>
      </c>
      <c r="G20" s="63">
        <v>7987</v>
      </c>
      <c r="H20" s="63">
        <v>30156</v>
      </c>
      <c r="I20" s="63">
        <v>52</v>
      </c>
      <c r="J20" s="63">
        <v>13915</v>
      </c>
      <c r="K20" s="63">
        <v>21900</v>
      </c>
      <c r="L20" s="63">
        <v>2266</v>
      </c>
      <c r="M20" s="63"/>
      <c r="N20" s="63"/>
      <c r="O20" s="63" t="s">
        <v>250</v>
      </c>
      <c r="P20" s="68" t="e">
        <f>C20+#REF!</f>
        <v>#REF!</v>
      </c>
      <c r="Q20" s="68"/>
      <c r="R20" s="68" t="e">
        <f>D20+#REF!</f>
        <v>#REF!</v>
      </c>
      <c r="S20" s="68"/>
      <c r="T20" s="68" t="e">
        <f>E20+#REF!</f>
        <v>#REF!</v>
      </c>
      <c r="U20" s="68"/>
      <c r="V20" s="68" t="e">
        <f>F20+#REF!</f>
        <v>#REF!</v>
      </c>
      <c r="W20" s="68"/>
      <c r="X20" s="68" t="e">
        <f>G20+#REF!</f>
        <v>#REF!</v>
      </c>
      <c r="Y20" s="68"/>
      <c r="Z20" s="68" t="e">
        <f>H20+#REF!</f>
        <v>#REF!</v>
      </c>
      <c r="AA20" s="68"/>
      <c r="AB20" s="75"/>
      <c r="AC20" s="75"/>
      <c r="AD20" s="73"/>
      <c r="AE20" s="74"/>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row>
    <row r="21" spans="1:238" s="50" customFormat="1" ht="18" customHeight="1">
      <c r="A21" s="62">
        <v>216</v>
      </c>
      <c r="B21" s="63" t="s">
        <v>251</v>
      </c>
      <c r="C21" s="63">
        <v>58569</v>
      </c>
      <c r="D21" s="63">
        <v>35669</v>
      </c>
      <c r="E21" s="63">
        <v>10704</v>
      </c>
      <c r="F21" s="63">
        <v>4583</v>
      </c>
      <c r="G21" s="63">
        <v>4027</v>
      </c>
      <c r="H21" s="63">
        <v>15302</v>
      </c>
      <c r="I21" s="63">
        <v>1053</v>
      </c>
      <c r="J21" s="63">
        <v>6338</v>
      </c>
      <c r="K21" s="63">
        <v>10549</v>
      </c>
      <c r="L21" s="63">
        <v>6013</v>
      </c>
      <c r="M21" s="63"/>
      <c r="N21" s="63"/>
      <c r="O21" s="63" t="s">
        <v>251</v>
      </c>
      <c r="P21" s="68" t="e">
        <f>C21+#REF!</f>
        <v>#REF!</v>
      </c>
      <c r="Q21" s="68"/>
      <c r="R21" s="68" t="e">
        <f>D21+#REF!</f>
        <v>#REF!</v>
      </c>
      <c r="S21" s="68"/>
      <c r="T21" s="68" t="e">
        <f>E21+#REF!</f>
        <v>#REF!</v>
      </c>
      <c r="U21" s="68"/>
      <c r="V21" s="68" t="e">
        <f>F21+#REF!</f>
        <v>#REF!</v>
      </c>
      <c r="W21" s="68"/>
      <c r="X21" s="68" t="e">
        <f>G21+#REF!</f>
        <v>#REF!</v>
      </c>
      <c r="Y21" s="68"/>
      <c r="Z21" s="68" t="e">
        <f>H21+#REF!</f>
        <v>#REF!</v>
      </c>
      <c r="AA21" s="68"/>
      <c r="AB21" s="75">
        <v>975</v>
      </c>
      <c r="AC21" s="75">
        <v>1000</v>
      </c>
      <c r="AD21" s="73">
        <f>SUM(AC21-AB21)</f>
        <v>25</v>
      </c>
      <c r="AE21" s="74">
        <f>SUM(AD21/AB21)</f>
        <v>0.02564102564102564</v>
      </c>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row>
    <row r="22" spans="1:238" s="50" customFormat="1" ht="18" customHeight="1">
      <c r="A22" s="62">
        <v>217</v>
      </c>
      <c r="B22" s="63" t="s">
        <v>252</v>
      </c>
      <c r="C22" s="63">
        <v>19638</v>
      </c>
      <c r="D22" s="63">
        <v>17107</v>
      </c>
      <c r="E22" s="63">
        <v>14534</v>
      </c>
      <c r="F22" s="63">
        <v>1489</v>
      </c>
      <c r="G22" s="63">
        <v>371</v>
      </c>
      <c r="H22" s="63">
        <v>417</v>
      </c>
      <c r="I22" s="63">
        <v>296</v>
      </c>
      <c r="J22" s="63">
        <v>1981</v>
      </c>
      <c r="K22" s="63">
        <v>58</v>
      </c>
      <c r="L22" s="63">
        <v>492</v>
      </c>
      <c r="M22" s="63"/>
      <c r="N22" s="63"/>
      <c r="O22" s="63" t="s">
        <v>252</v>
      </c>
      <c r="P22" s="68">
        <f>C22</f>
        <v>19638</v>
      </c>
      <c r="Q22" s="68"/>
      <c r="R22" s="68">
        <f>D22</f>
        <v>17107</v>
      </c>
      <c r="S22" s="68"/>
      <c r="T22" s="68">
        <f>E22</f>
        <v>14534</v>
      </c>
      <c r="U22" s="68"/>
      <c r="V22" s="68">
        <f>F22</f>
        <v>1489</v>
      </c>
      <c r="W22" s="68"/>
      <c r="X22" s="68">
        <f>G22</f>
        <v>371</v>
      </c>
      <c r="Y22" s="68"/>
      <c r="Z22" s="68">
        <f>H22</f>
        <v>417</v>
      </c>
      <c r="AA22" s="68"/>
      <c r="AB22" s="75">
        <v>296</v>
      </c>
      <c r="AC22" s="75">
        <v>1000</v>
      </c>
      <c r="AD22" s="73">
        <f>SUM(AC22-AB22)</f>
        <v>704</v>
      </c>
      <c r="AE22" s="74">
        <f>SUM(AD22/AB22)</f>
        <v>2.3783783783783785</v>
      </c>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row>
    <row r="23" spans="1:238" s="50" customFormat="1" ht="18" customHeight="1">
      <c r="A23" s="62">
        <v>220</v>
      </c>
      <c r="B23" s="63" t="s">
        <v>253</v>
      </c>
      <c r="C23" s="63">
        <v>31464</v>
      </c>
      <c r="D23" s="63">
        <v>6002</v>
      </c>
      <c r="E23" s="63">
        <v>1969</v>
      </c>
      <c r="F23" s="63">
        <v>1648</v>
      </c>
      <c r="G23" s="63">
        <v>2306</v>
      </c>
      <c r="H23" s="63">
        <v>79</v>
      </c>
      <c r="I23" s="63">
        <v>0</v>
      </c>
      <c r="J23" s="63">
        <v>1925</v>
      </c>
      <c r="K23" s="63">
        <v>13942</v>
      </c>
      <c r="L23" s="63">
        <v>9595</v>
      </c>
      <c r="M23" s="63"/>
      <c r="N23" s="63"/>
      <c r="O23" s="63" t="s">
        <v>254</v>
      </c>
      <c r="P23" s="68" t="e">
        <f>C23+#REF!</f>
        <v>#REF!</v>
      </c>
      <c r="Q23" s="68"/>
      <c r="R23" s="68" t="e">
        <f>D23+#REF!</f>
        <v>#REF!</v>
      </c>
      <c r="S23" s="68"/>
      <c r="T23" s="68" t="e">
        <f>E23+#REF!</f>
        <v>#REF!</v>
      </c>
      <c r="U23" s="68"/>
      <c r="V23" s="68" t="e">
        <f>F23+#REF!</f>
        <v>#REF!</v>
      </c>
      <c r="W23" s="68"/>
      <c r="X23" s="68" t="e">
        <f>G23+#REF!</f>
        <v>#REF!</v>
      </c>
      <c r="Y23" s="68"/>
      <c r="Z23" s="68" t="e">
        <f>H23+#REF!</f>
        <v>#REF!</v>
      </c>
      <c r="AA23" s="68"/>
      <c r="AB23" s="75">
        <v>0</v>
      </c>
      <c r="AC23" s="75">
        <v>74.97</v>
      </c>
      <c r="AD23" s="73">
        <f>SUM(AC23-AB23)</f>
        <v>74.97</v>
      </c>
      <c r="AE23" s="74"/>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row>
    <row r="24" spans="1:238" s="50" customFormat="1" ht="18" customHeight="1">
      <c r="A24" s="62">
        <v>221</v>
      </c>
      <c r="B24" s="63" t="s">
        <v>255</v>
      </c>
      <c r="C24" s="63">
        <v>57483</v>
      </c>
      <c r="D24" s="63">
        <v>39017</v>
      </c>
      <c r="E24" s="63">
        <v>16948</v>
      </c>
      <c r="F24" s="63">
        <v>1364</v>
      </c>
      <c r="G24" s="63">
        <v>1738</v>
      </c>
      <c r="H24" s="63">
        <v>18959</v>
      </c>
      <c r="I24" s="63">
        <v>8</v>
      </c>
      <c r="J24" s="63">
        <v>8404</v>
      </c>
      <c r="K24" s="63">
        <v>789</v>
      </c>
      <c r="L24" s="63">
        <v>9273</v>
      </c>
      <c r="M24" s="63"/>
      <c r="N24" s="63"/>
      <c r="O24" s="63" t="s">
        <v>255</v>
      </c>
      <c r="P24" s="68">
        <f>C24</f>
        <v>57483</v>
      </c>
      <c r="Q24" s="68"/>
      <c r="R24" s="68">
        <f>D24</f>
        <v>39017</v>
      </c>
      <c r="S24" s="68"/>
      <c r="T24" s="68">
        <f>E24</f>
        <v>16948</v>
      </c>
      <c r="U24" s="68"/>
      <c r="V24" s="68">
        <f>F24</f>
        <v>1364</v>
      </c>
      <c r="W24" s="68"/>
      <c r="X24" s="68">
        <f>G24</f>
        <v>1738</v>
      </c>
      <c r="Y24" s="68"/>
      <c r="Z24" s="68">
        <f>H24</f>
        <v>18959</v>
      </c>
      <c r="AA24" s="68"/>
      <c r="AB24" s="75">
        <v>8</v>
      </c>
      <c r="AC24" s="75">
        <v>200</v>
      </c>
      <c r="AD24" s="73">
        <f>SUM(AC24-AB24)</f>
        <v>192</v>
      </c>
      <c r="AE24" s="74">
        <f>SUM(AD24/AB24)</f>
        <v>24</v>
      </c>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row>
    <row r="25" spans="1:238" s="50" customFormat="1" ht="18" customHeight="1">
      <c r="A25" s="62">
        <v>222</v>
      </c>
      <c r="B25" s="63" t="s">
        <v>256</v>
      </c>
      <c r="C25" s="63">
        <v>4170</v>
      </c>
      <c r="D25" s="63">
        <v>191</v>
      </c>
      <c r="E25" s="63">
        <v>173</v>
      </c>
      <c r="F25" s="63">
        <v>18</v>
      </c>
      <c r="G25" s="63">
        <v>0</v>
      </c>
      <c r="H25" s="63">
        <v>0</v>
      </c>
      <c r="I25" s="63">
        <v>0</v>
      </c>
      <c r="J25" s="63">
        <v>1944</v>
      </c>
      <c r="K25" s="63">
        <v>1989</v>
      </c>
      <c r="L25" s="63">
        <v>46</v>
      </c>
      <c r="M25" s="63"/>
      <c r="N25" s="63"/>
      <c r="O25" s="63" t="s">
        <v>256</v>
      </c>
      <c r="P25" s="68">
        <f>C25</f>
        <v>4170</v>
      </c>
      <c r="Q25" s="68"/>
      <c r="R25" s="68">
        <f>D25</f>
        <v>191</v>
      </c>
      <c r="S25" s="68"/>
      <c r="T25" s="68">
        <f>E25</f>
        <v>173</v>
      </c>
      <c r="U25" s="68"/>
      <c r="V25" s="68">
        <f>F25</f>
        <v>18</v>
      </c>
      <c r="W25" s="68"/>
      <c r="X25" s="68">
        <f>G25</f>
        <v>0</v>
      </c>
      <c r="Y25" s="68"/>
      <c r="Z25" s="68">
        <f>H25</f>
        <v>0</v>
      </c>
      <c r="AA25" s="68"/>
      <c r="AB25" s="75"/>
      <c r="AC25" s="75"/>
      <c r="AD25" s="73"/>
      <c r="AE25" s="74"/>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row>
    <row r="26" spans="1:238" s="50" customFormat="1" ht="18" customHeight="1">
      <c r="A26" s="62">
        <v>224</v>
      </c>
      <c r="B26" s="63"/>
      <c r="C26" s="63"/>
      <c r="D26" s="63"/>
      <c r="E26" s="63"/>
      <c r="F26" s="63"/>
      <c r="G26" s="63"/>
      <c r="H26" s="63"/>
      <c r="I26" s="63"/>
      <c r="J26" s="63"/>
      <c r="K26" s="63"/>
      <c r="L26" s="63"/>
      <c r="M26" s="63"/>
      <c r="N26" s="63"/>
      <c r="O26" s="63" t="s">
        <v>257</v>
      </c>
      <c r="P26" s="68" t="e">
        <f>-#REF!-#REF!-#REF!-#REF!</f>
        <v>#REF!</v>
      </c>
      <c r="Q26" s="68"/>
      <c r="R26" s="68" t="e">
        <f>-#REF!-#REF!-#REF!-#REF!</f>
        <v>#REF!</v>
      </c>
      <c r="S26" s="68"/>
      <c r="T26" s="68" t="e">
        <f>-#REF!-#REF!-#REF!-#REF!</f>
        <v>#REF!</v>
      </c>
      <c r="U26" s="68"/>
      <c r="V26" s="68" t="e">
        <f>-#REF!-#REF!-#REF!-#REF!</f>
        <v>#REF!</v>
      </c>
      <c r="W26" s="68"/>
      <c r="X26" s="68" t="e">
        <f>-#REF!-#REF!-#REF!-#REF!</f>
        <v>#REF!</v>
      </c>
      <c r="Y26" s="68"/>
      <c r="Z26" s="68" t="e">
        <f>-#REF!-#REF!-#REF!-#REF!</f>
        <v>#REF!</v>
      </c>
      <c r="AA26" s="68"/>
      <c r="AB26" s="75">
        <v>127</v>
      </c>
      <c r="AC26" s="75">
        <v>290.73</v>
      </c>
      <c r="AD26" s="73">
        <f>SUM(AC26-AB26)</f>
        <v>163.73000000000002</v>
      </c>
      <c r="AE26" s="74">
        <f>SUM(AD26/AB26)</f>
        <v>1.289212598425197</v>
      </c>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row>
    <row r="27" spans="1:238" s="50" customFormat="1" ht="18" customHeight="1">
      <c r="A27" s="62">
        <v>229</v>
      </c>
      <c r="B27" s="63" t="s">
        <v>258</v>
      </c>
      <c r="C27" s="63" t="e">
        <f aca="true" t="shared" si="3" ref="C27:L27">C33+#REF!+#REF!</f>
        <v>#REF!</v>
      </c>
      <c r="D27" s="63" t="e">
        <f t="shared" si="3"/>
        <v>#REF!</v>
      </c>
      <c r="E27" s="63" t="e">
        <f t="shared" si="3"/>
        <v>#REF!</v>
      </c>
      <c r="F27" s="63" t="e">
        <f t="shared" si="3"/>
        <v>#REF!</v>
      </c>
      <c r="G27" s="63" t="e">
        <f t="shared" si="3"/>
        <v>#REF!</v>
      </c>
      <c r="H27" s="63" t="e">
        <f t="shared" si="3"/>
        <v>#REF!</v>
      </c>
      <c r="I27" s="63" t="e">
        <f t="shared" si="3"/>
        <v>#REF!</v>
      </c>
      <c r="J27" s="63" t="e">
        <f t="shared" si="3"/>
        <v>#REF!</v>
      </c>
      <c r="K27" s="63" t="e">
        <f t="shared" si="3"/>
        <v>#REF!</v>
      </c>
      <c r="L27" s="63" t="e">
        <f t="shared" si="3"/>
        <v>#REF!</v>
      </c>
      <c r="M27" s="63"/>
      <c r="N27" s="63"/>
      <c r="O27" s="63" t="s">
        <v>259</v>
      </c>
      <c r="P27" s="68" t="e">
        <f>C27</f>
        <v>#REF!</v>
      </c>
      <c r="Q27" s="68"/>
      <c r="R27" s="68" t="e">
        <f>D27</f>
        <v>#REF!</v>
      </c>
      <c r="S27" s="68"/>
      <c r="T27" s="68" t="e">
        <f>E27</f>
        <v>#REF!</v>
      </c>
      <c r="U27" s="68"/>
      <c r="V27" s="68" t="e">
        <f>F27</f>
        <v>#REF!</v>
      </c>
      <c r="W27" s="68"/>
      <c r="X27" s="68" t="e">
        <f>G27</f>
        <v>#REF!</v>
      </c>
      <c r="Y27" s="68"/>
      <c r="Z27" s="68" t="e">
        <f>H27</f>
        <v>#REF!</v>
      </c>
      <c r="AA27" s="68"/>
      <c r="AB27" s="75">
        <v>109</v>
      </c>
      <c r="AC27" s="75">
        <v>229</v>
      </c>
      <c r="AD27" s="73">
        <f>SUM(AC27-AB27)</f>
        <v>120</v>
      </c>
      <c r="AE27" s="74">
        <f>SUM(AD27/AB27)</f>
        <v>1.1009174311926606</v>
      </c>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row>
    <row r="28" spans="1:238" s="50" customFormat="1" ht="18" customHeight="1">
      <c r="A28" s="62">
        <v>227</v>
      </c>
      <c r="B28" s="63" t="s">
        <v>260</v>
      </c>
      <c r="C28" s="63"/>
      <c r="D28" s="63"/>
      <c r="E28" s="63"/>
      <c r="F28" s="63"/>
      <c r="G28" s="63"/>
      <c r="H28" s="63"/>
      <c r="I28" s="63"/>
      <c r="J28" s="63"/>
      <c r="K28" s="63"/>
      <c r="L28" s="63"/>
      <c r="M28" s="63"/>
      <c r="N28" s="63"/>
      <c r="O28" s="63" t="s">
        <v>261</v>
      </c>
      <c r="P28" s="68">
        <f>C28</f>
        <v>0</v>
      </c>
      <c r="Q28" s="68"/>
      <c r="R28" s="68">
        <f>D28</f>
        <v>0</v>
      </c>
      <c r="S28" s="68"/>
      <c r="T28" s="68">
        <f>E28</f>
        <v>0</v>
      </c>
      <c r="U28" s="68"/>
      <c r="V28" s="68">
        <f>F28</f>
        <v>0</v>
      </c>
      <c r="W28" s="68"/>
      <c r="X28" s="68">
        <f>G28</f>
        <v>0</v>
      </c>
      <c r="Y28" s="68"/>
      <c r="Z28" s="68">
        <f>H28</f>
        <v>0</v>
      </c>
      <c r="AA28" s="68"/>
      <c r="AB28" s="75"/>
      <c r="AC28" s="75">
        <v>770</v>
      </c>
      <c r="AD28" s="73"/>
      <c r="AE28" s="74"/>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row>
    <row r="29" spans="1:238" s="50" customFormat="1" ht="18" customHeight="1">
      <c r="A29" s="62">
        <v>232</v>
      </c>
      <c r="B29" s="63" t="s">
        <v>262</v>
      </c>
      <c r="C29" s="63">
        <v>159678</v>
      </c>
      <c r="D29" s="63">
        <v>52806</v>
      </c>
      <c r="E29" s="63">
        <v>25267</v>
      </c>
      <c r="F29" s="63">
        <v>12869</v>
      </c>
      <c r="G29" s="63">
        <v>13762</v>
      </c>
      <c r="H29" s="63">
        <v>533</v>
      </c>
      <c r="I29" s="63">
        <v>375</v>
      </c>
      <c r="J29" s="63">
        <v>21739</v>
      </c>
      <c r="K29" s="63">
        <v>42820</v>
      </c>
      <c r="L29" s="63">
        <v>42313</v>
      </c>
      <c r="M29" s="63"/>
      <c r="N29" s="63"/>
      <c r="O29" s="63" t="s">
        <v>263</v>
      </c>
      <c r="P29" s="68">
        <f>C29</f>
        <v>159678</v>
      </c>
      <c r="Q29" s="68"/>
      <c r="R29" s="68">
        <f>D29</f>
        <v>52806</v>
      </c>
      <c r="S29" s="68"/>
      <c r="T29" s="68">
        <f>E29</f>
        <v>25267</v>
      </c>
      <c r="U29" s="68"/>
      <c r="V29" s="68">
        <f>F29</f>
        <v>12869</v>
      </c>
      <c r="W29" s="68"/>
      <c r="X29" s="68">
        <f>G29</f>
        <v>13762</v>
      </c>
      <c r="Y29" s="68"/>
      <c r="Z29" s="68">
        <f>H29</f>
        <v>533</v>
      </c>
      <c r="AA29" s="68"/>
      <c r="AB29" s="75">
        <v>375</v>
      </c>
      <c r="AC29" s="73">
        <v>375</v>
      </c>
      <c r="AD29" s="73">
        <f>SUM(AC29-AB29)</f>
        <v>0</v>
      </c>
      <c r="AE29" s="74">
        <f>SUM(AD29/AB29)</f>
        <v>0</v>
      </c>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row>
    <row r="30" spans="1:238" s="50" customFormat="1" ht="18" customHeight="1">
      <c r="A30" s="62">
        <v>233</v>
      </c>
      <c r="B30" s="63" t="s">
        <v>264</v>
      </c>
      <c r="C30" s="63">
        <v>176</v>
      </c>
      <c r="D30" s="63">
        <v>153</v>
      </c>
      <c r="E30" s="63">
        <v>151</v>
      </c>
      <c r="F30" s="63">
        <v>1</v>
      </c>
      <c r="G30" s="63">
        <v>1</v>
      </c>
      <c r="H30" s="63">
        <v>0</v>
      </c>
      <c r="I30" s="63">
        <v>0</v>
      </c>
      <c r="J30" s="63">
        <v>18</v>
      </c>
      <c r="K30" s="63">
        <v>3</v>
      </c>
      <c r="L30" s="63">
        <v>2</v>
      </c>
      <c r="M30" s="63"/>
      <c r="N30" s="63"/>
      <c r="O30" s="63" t="s">
        <v>265</v>
      </c>
      <c r="P30" s="68">
        <f>C30</f>
        <v>176</v>
      </c>
      <c r="Q30" s="68"/>
      <c r="R30" s="68">
        <f>D30</f>
        <v>153</v>
      </c>
      <c r="S30" s="68"/>
      <c r="T30" s="68">
        <f>E30</f>
        <v>151</v>
      </c>
      <c r="U30" s="68"/>
      <c r="V30" s="68">
        <f>F30</f>
        <v>1</v>
      </c>
      <c r="W30" s="68"/>
      <c r="X30" s="68">
        <f>G30</f>
        <v>1</v>
      </c>
      <c r="Y30" s="68"/>
      <c r="Z30" s="68">
        <f>H30</f>
        <v>0</v>
      </c>
      <c r="AA30" s="68"/>
      <c r="AB30" s="75"/>
      <c r="AC30" s="75"/>
      <c r="AD30" s="73"/>
      <c r="AE30" s="74"/>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row>
    <row r="31" spans="2:31" s="48" customFormat="1" ht="14.25">
      <c r="B31" s="51"/>
      <c r="C31" s="51"/>
      <c r="D31" s="51"/>
      <c r="E31" s="51"/>
      <c r="F31" s="51"/>
      <c r="G31" s="51"/>
      <c r="H31" s="51"/>
      <c r="I31" s="51"/>
      <c r="J31" s="51"/>
      <c r="K31" s="51"/>
      <c r="L31" s="51"/>
      <c r="M31" s="51"/>
      <c r="N31" s="51"/>
      <c r="O31" s="51"/>
      <c r="P31" s="52"/>
      <c r="Q31" s="52"/>
      <c r="R31" s="52"/>
      <c r="S31" s="52"/>
      <c r="T31" s="52"/>
      <c r="U31" s="52"/>
      <c r="V31" s="52"/>
      <c r="W31" s="52"/>
      <c r="X31" s="52"/>
      <c r="Y31" s="52"/>
      <c r="Z31" s="52"/>
      <c r="AA31" s="52"/>
      <c r="AB31" s="52"/>
      <c r="AC31" s="52"/>
      <c r="AD31" s="52"/>
      <c r="AE31" s="53"/>
    </row>
    <row r="32" spans="2:31" s="48" customFormat="1" ht="14.25">
      <c r="B32" s="51"/>
      <c r="C32" s="51"/>
      <c r="D32" s="51"/>
      <c r="E32" s="51"/>
      <c r="F32" s="51"/>
      <c r="G32" s="51"/>
      <c r="H32" s="51"/>
      <c r="I32" s="51"/>
      <c r="J32" s="51"/>
      <c r="K32" s="51"/>
      <c r="L32" s="51"/>
      <c r="M32" s="51"/>
      <c r="N32" s="51"/>
      <c r="O32" s="51"/>
      <c r="P32" s="52"/>
      <c r="Q32" s="52"/>
      <c r="R32" s="52"/>
      <c r="S32" s="52"/>
      <c r="T32" s="52"/>
      <c r="U32" s="52"/>
      <c r="V32" s="52"/>
      <c r="W32" s="52"/>
      <c r="X32" s="52"/>
      <c r="Y32" s="52"/>
      <c r="Z32" s="52"/>
      <c r="AA32" s="52"/>
      <c r="AB32" s="52"/>
      <c r="AC32" s="52"/>
      <c r="AD32" s="52"/>
      <c r="AE32" s="53"/>
    </row>
    <row r="33" spans="2:31" s="48" customFormat="1" ht="14.25">
      <c r="B33" s="51"/>
      <c r="C33" s="51">
        <v>3642</v>
      </c>
      <c r="D33" s="51">
        <v>2288</v>
      </c>
      <c r="E33" s="51">
        <v>1857</v>
      </c>
      <c r="F33" s="51">
        <v>148</v>
      </c>
      <c r="G33" s="51">
        <v>253</v>
      </c>
      <c r="H33" s="51">
        <v>0</v>
      </c>
      <c r="I33" s="51">
        <v>30</v>
      </c>
      <c r="J33" s="51">
        <v>243</v>
      </c>
      <c r="K33" s="51">
        <v>1111</v>
      </c>
      <c r="L33" s="51">
        <v>0</v>
      </c>
      <c r="M33" s="51"/>
      <c r="N33" s="51"/>
      <c r="O33" s="51"/>
      <c r="P33" s="52"/>
      <c r="Q33" s="52"/>
      <c r="R33" s="52"/>
      <c r="S33" s="52"/>
      <c r="T33" s="52"/>
      <c r="U33" s="52"/>
      <c r="V33" s="52"/>
      <c r="W33" s="52"/>
      <c r="X33" s="52"/>
      <c r="Y33" s="52"/>
      <c r="Z33" s="52"/>
      <c r="AA33" s="52"/>
      <c r="AB33" s="52"/>
      <c r="AC33" s="52"/>
      <c r="AD33" s="52"/>
      <c r="AE33" s="53"/>
    </row>
    <row r="34" spans="2:31" s="48" customFormat="1" ht="14.25">
      <c r="B34" s="51"/>
      <c r="C34" s="51"/>
      <c r="D34" s="51"/>
      <c r="E34" s="51"/>
      <c r="F34" s="51"/>
      <c r="G34" s="51"/>
      <c r="H34" s="51"/>
      <c r="I34" s="51"/>
      <c r="J34" s="51"/>
      <c r="K34" s="51"/>
      <c r="L34" s="51"/>
      <c r="M34" s="51"/>
      <c r="N34" s="51"/>
      <c r="O34" s="51"/>
      <c r="P34" s="52"/>
      <c r="Q34" s="52"/>
      <c r="R34" s="52"/>
      <c r="S34" s="52"/>
      <c r="T34" s="52"/>
      <c r="U34" s="52"/>
      <c r="V34" s="52"/>
      <c r="W34" s="52"/>
      <c r="X34" s="52"/>
      <c r="Y34" s="52"/>
      <c r="Z34" s="52"/>
      <c r="AA34" s="52"/>
      <c r="AB34" s="52"/>
      <c r="AC34" s="52"/>
      <c r="AD34" s="52"/>
      <c r="AE34" s="53"/>
    </row>
    <row r="35" spans="2:31" s="48" customFormat="1" ht="14.25">
      <c r="B35" s="51"/>
      <c r="C35" s="51"/>
      <c r="D35" s="51"/>
      <c r="E35" s="51"/>
      <c r="F35" s="51"/>
      <c r="G35" s="51"/>
      <c r="H35" s="51"/>
      <c r="I35" s="51"/>
      <c r="J35" s="51"/>
      <c r="K35" s="51"/>
      <c r="L35" s="51"/>
      <c r="M35" s="51"/>
      <c r="N35" s="51"/>
      <c r="O35" s="51"/>
      <c r="P35" s="52"/>
      <c r="Q35" s="52"/>
      <c r="R35" s="52"/>
      <c r="S35" s="52"/>
      <c r="T35" s="52"/>
      <c r="U35" s="52"/>
      <c r="V35" s="52"/>
      <c r="W35" s="52"/>
      <c r="X35" s="52"/>
      <c r="Y35" s="52"/>
      <c r="Z35" s="52"/>
      <c r="AA35" s="52"/>
      <c r="AB35" s="52"/>
      <c r="AC35" s="52"/>
      <c r="AD35" s="52"/>
      <c r="AE35" s="53"/>
    </row>
    <row r="36" spans="2:31" s="48" customFormat="1" ht="14.25">
      <c r="B36" s="51"/>
      <c r="C36" s="51"/>
      <c r="D36" s="51"/>
      <c r="E36" s="51"/>
      <c r="F36" s="51"/>
      <c r="G36" s="51"/>
      <c r="H36" s="51"/>
      <c r="I36" s="51"/>
      <c r="J36" s="51"/>
      <c r="K36" s="51"/>
      <c r="L36" s="51"/>
      <c r="M36" s="51"/>
      <c r="N36" s="51"/>
      <c r="O36" s="51"/>
      <c r="P36" s="52"/>
      <c r="Q36" s="52"/>
      <c r="R36" s="52"/>
      <c r="S36" s="52"/>
      <c r="T36" s="52"/>
      <c r="U36" s="52"/>
      <c r="V36" s="52"/>
      <c r="W36" s="52"/>
      <c r="X36" s="52"/>
      <c r="Y36" s="52"/>
      <c r="Z36" s="52"/>
      <c r="AA36" s="52"/>
      <c r="AB36" s="52"/>
      <c r="AC36" s="52"/>
      <c r="AD36" s="52"/>
      <c r="AE36" s="53"/>
    </row>
  </sheetData>
  <sheetProtection/>
  <mergeCells count="8">
    <mergeCell ref="M4:N4"/>
    <mergeCell ref="B2:AE2"/>
    <mergeCell ref="P3:Q3"/>
    <mergeCell ref="R3:S3"/>
    <mergeCell ref="T3:U3"/>
    <mergeCell ref="V3:W3"/>
    <mergeCell ref="X3:Y3"/>
    <mergeCell ref="Z3:AA3"/>
  </mergeCells>
  <printOptions horizontalCentered="1" verticalCentered="1"/>
  <pageMargins left="0.75" right="0.75" top="0.35" bottom="0.24" header="0.28" footer="0.24"/>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27"/>
  <sheetViews>
    <sheetView tabSelected="1" zoomScaleSheetLayoutView="100" zoomScalePageLayoutView="0" workbookViewId="0" topLeftCell="A1">
      <selection activeCell="J14" sqref="J14"/>
    </sheetView>
  </sheetViews>
  <sheetFormatPr defaultColWidth="9.140625" defaultRowHeight="12.75"/>
  <cols>
    <col min="1" max="1" width="41.8515625" style="0" customWidth="1"/>
    <col min="2" max="3" width="16.7109375" style="0" customWidth="1"/>
    <col min="4" max="4" width="14.00390625" style="0" customWidth="1"/>
  </cols>
  <sheetData>
    <row r="1" ht="19.5" customHeight="1">
      <c r="D1" s="26" t="s">
        <v>266</v>
      </c>
    </row>
    <row r="2" spans="1:4" ht="22.5" customHeight="1">
      <c r="A2" s="128" t="s">
        <v>267</v>
      </c>
      <c r="B2" s="128"/>
      <c r="C2" s="128"/>
      <c r="D2" s="128"/>
    </row>
    <row r="3" spans="1:4" ht="17.25" customHeight="1">
      <c r="A3" s="129" t="s">
        <v>268</v>
      </c>
      <c r="B3" s="129"/>
      <c r="C3" s="129"/>
      <c r="D3" s="40" t="s">
        <v>269</v>
      </c>
    </row>
    <row r="4" spans="1:4" ht="31.5" customHeight="1">
      <c r="A4" s="41" t="s">
        <v>270</v>
      </c>
      <c r="B4" s="41" t="s">
        <v>271</v>
      </c>
      <c r="C4" s="41" t="s">
        <v>272</v>
      </c>
      <c r="D4" s="41" t="s">
        <v>273</v>
      </c>
    </row>
    <row r="5" spans="1:4" ht="24" customHeight="1">
      <c r="A5" s="42" t="s">
        <v>274</v>
      </c>
      <c r="B5" s="43">
        <f>SUM(B6:B8)</f>
        <v>208850.8</v>
      </c>
      <c r="C5" s="43">
        <f>SUM(C6:C8)</f>
        <v>166900</v>
      </c>
      <c r="D5" s="44">
        <f>SUM((C5-B5)/B5)</f>
        <v>-0.20086492366799644</v>
      </c>
    </row>
    <row r="6" spans="1:4" ht="24" customHeight="1">
      <c r="A6" s="45" t="s">
        <v>275</v>
      </c>
      <c r="B6" s="43">
        <v>99.8</v>
      </c>
      <c r="C6" s="43">
        <v>100</v>
      </c>
      <c r="D6" s="44">
        <f aca="true" t="shared" si="0" ref="D6:D25">SUM((C6-B6)/B6)</f>
        <v>0.0020040080160320926</v>
      </c>
    </row>
    <row r="7" spans="1:4" ht="24" customHeight="1">
      <c r="A7" s="45" t="s">
        <v>276</v>
      </c>
      <c r="B7" s="43">
        <v>208751</v>
      </c>
      <c r="C7" s="43">
        <v>166800</v>
      </c>
      <c r="D7" s="44">
        <f t="shared" si="0"/>
        <v>-0.2009619115597051</v>
      </c>
    </row>
    <row r="8" spans="1:4" ht="24" customHeight="1">
      <c r="A8" s="45" t="s">
        <v>277</v>
      </c>
      <c r="B8" s="43"/>
      <c r="C8" s="46"/>
      <c r="D8" s="44"/>
    </row>
    <row r="9" spans="1:4" ht="24" customHeight="1">
      <c r="A9" s="42" t="s">
        <v>278</v>
      </c>
      <c r="B9" s="43">
        <f>SUM(B10+B16+B18+B21+B24)</f>
        <v>176578.19999999998</v>
      </c>
      <c r="C9" s="43">
        <f>SUM(C10+C16+C18+C21+C24)</f>
        <v>140182</v>
      </c>
      <c r="D9" s="44">
        <f t="shared" si="0"/>
        <v>-0.20611944169778595</v>
      </c>
    </row>
    <row r="10" spans="1:4" ht="24" customHeight="1">
      <c r="A10" s="45" t="s">
        <v>279</v>
      </c>
      <c r="B10" s="43">
        <f>SUM(B11:B15)</f>
        <v>175464.5</v>
      </c>
      <c r="C10" s="43">
        <f>SUM(C11:C15)</f>
        <v>139048</v>
      </c>
      <c r="D10" s="44">
        <f t="shared" si="0"/>
        <v>-0.2075434062160722</v>
      </c>
    </row>
    <row r="11" spans="1:4" ht="24" customHeight="1">
      <c r="A11" s="45" t="s">
        <v>280</v>
      </c>
      <c r="B11" s="43">
        <v>174999.5</v>
      </c>
      <c r="C11" s="43">
        <v>138568</v>
      </c>
      <c r="D11" s="44">
        <f t="shared" si="0"/>
        <v>-0.20818059480169943</v>
      </c>
    </row>
    <row r="12" spans="1:4" ht="24" customHeight="1">
      <c r="A12" s="45" t="s">
        <v>281</v>
      </c>
      <c r="B12" s="43"/>
      <c r="C12" s="46"/>
      <c r="D12" s="44"/>
    </row>
    <row r="13" spans="1:4" ht="24" customHeight="1">
      <c r="A13" s="45" t="s">
        <v>282</v>
      </c>
      <c r="B13" s="43"/>
      <c r="C13" s="46"/>
      <c r="D13" s="44"/>
    </row>
    <row r="14" spans="1:4" ht="24" customHeight="1">
      <c r="A14" s="45" t="s">
        <v>283</v>
      </c>
      <c r="B14" s="43"/>
      <c r="C14" s="46"/>
      <c r="D14" s="44"/>
    </row>
    <row r="15" spans="1:4" ht="24" customHeight="1">
      <c r="A15" s="45" t="s">
        <v>284</v>
      </c>
      <c r="B15" s="43">
        <v>465</v>
      </c>
      <c r="C15" s="43">
        <v>480</v>
      </c>
      <c r="D15" s="44">
        <f t="shared" si="0"/>
        <v>0.03225806451612903</v>
      </c>
    </row>
    <row r="16" spans="1:4" ht="24" customHeight="1">
      <c r="A16" s="45" t="s">
        <v>285</v>
      </c>
      <c r="B16" s="43">
        <f>SUM(B17)</f>
        <v>2.4</v>
      </c>
      <c r="C16" s="43">
        <f>SUM(C17)</f>
        <v>3</v>
      </c>
      <c r="D16" s="44">
        <f t="shared" si="0"/>
        <v>0.25000000000000006</v>
      </c>
    </row>
    <row r="17" spans="1:4" ht="24" customHeight="1">
      <c r="A17" s="45" t="s">
        <v>286</v>
      </c>
      <c r="B17" s="43">
        <v>2.4</v>
      </c>
      <c r="C17" s="43">
        <v>3</v>
      </c>
      <c r="D17" s="44">
        <f t="shared" si="0"/>
        <v>0.25000000000000006</v>
      </c>
    </row>
    <row r="18" spans="1:4" ht="24" customHeight="1">
      <c r="A18" s="45" t="s">
        <v>287</v>
      </c>
      <c r="B18" s="43"/>
      <c r="C18" s="46"/>
      <c r="D18" s="44"/>
    </row>
    <row r="19" spans="1:4" ht="24" customHeight="1">
      <c r="A19" s="45" t="s">
        <v>288</v>
      </c>
      <c r="B19" s="43"/>
      <c r="C19" s="46"/>
      <c r="D19" s="44"/>
    </row>
    <row r="20" spans="1:4" ht="24" customHeight="1">
      <c r="A20" s="45" t="s">
        <v>289</v>
      </c>
      <c r="B20" s="43"/>
      <c r="C20" s="46"/>
      <c r="D20" s="44"/>
    </row>
    <row r="21" spans="1:4" ht="24" customHeight="1">
      <c r="A21" s="45" t="s">
        <v>290</v>
      </c>
      <c r="B21" s="43">
        <f>SUM(B22:B23)</f>
        <v>280.3</v>
      </c>
      <c r="C21" s="43">
        <f>SUM(C22:C23)</f>
        <v>300</v>
      </c>
      <c r="D21" s="44">
        <f t="shared" si="0"/>
        <v>0.07028184088476627</v>
      </c>
    </row>
    <row r="22" spans="1:4" ht="24" customHeight="1">
      <c r="A22" s="45" t="s">
        <v>291</v>
      </c>
      <c r="B22" s="43">
        <v>280.3</v>
      </c>
      <c r="C22" s="43">
        <v>300</v>
      </c>
      <c r="D22" s="44">
        <f t="shared" si="0"/>
        <v>0.07028184088476627</v>
      </c>
    </row>
    <row r="23" spans="1:4" ht="24" customHeight="1">
      <c r="A23" s="45" t="s">
        <v>292</v>
      </c>
      <c r="B23" s="43"/>
      <c r="C23" s="46"/>
      <c r="D23" s="44"/>
    </row>
    <row r="24" spans="1:4" ht="24" customHeight="1">
      <c r="A24" s="45" t="s">
        <v>293</v>
      </c>
      <c r="B24" s="43">
        <f>SUM(B25)</f>
        <v>831</v>
      </c>
      <c r="C24" s="43">
        <f>SUM(C25)</f>
        <v>831</v>
      </c>
      <c r="D24" s="44">
        <f t="shared" si="0"/>
        <v>0</v>
      </c>
    </row>
    <row r="25" spans="1:4" ht="24" customHeight="1">
      <c r="A25" s="45" t="s">
        <v>294</v>
      </c>
      <c r="B25" s="43">
        <v>831</v>
      </c>
      <c r="C25" s="43">
        <v>831</v>
      </c>
      <c r="D25" s="44">
        <f t="shared" si="0"/>
        <v>0</v>
      </c>
    </row>
    <row r="26" spans="1:4" ht="36.75" customHeight="1">
      <c r="A26" s="130" t="s">
        <v>295</v>
      </c>
      <c r="B26" s="131"/>
      <c r="C26" s="131"/>
      <c r="D26" s="131"/>
    </row>
    <row r="27" ht="22.5">
      <c r="A27" s="47" t="s">
        <v>296</v>
      </c>
    </row>
  </sheetData>
  <sheetProtection/>
  <mergeCells count="3">
    <mergeCell ref="A2:D2"/>
    <mergeCell ref="A3:C3"/>
    <mergeCell ref="A26:D26"/>
  </mergeCells>
  <printOptions horizontalCentered="1" verticalCentered="1"/>
  <pageMargins left="0.28" right="0.16" top="1" bottom="1" header="0.51" footer="0.5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66"/>
  <sheetViews>
    <sheetView zoomScalePageLayoutView="0" workbookViewId="0" topLeftCell="A1">
      <selection activeCell="H5" sqref="H5"/>
    </sheetView>
  </sheetViews>
  <sheetFormatPr defaultColWidth="9.140625" defaultRowHeight="12.75"/>
  <cols>
    <col min="1" max="1" width="23.00390625" style="0" customWidth="1"/>
    <col min="2" max="2" width="13.7109375" style="0" customWidth="1"/>
    <col min="3" max="3" width="14.421875" style="25" customWidth="1"/>
    <col min="4" max="4" width="13.7109375" style="0" customWidth="1"/>
    <col min="5" max="5" width="22.7109375" style="0" customWidth="1"/>
  </cols>
  <sheetData>
    <row r="1" spans="1:5" ht="18.75" customHeight="1">
      <c r="A1" s="132" t="s">
        <v>297</v>
      </c>
      <c r="B1" s="132"/>
      <c r="C1" s="118"/>
      <c r="D1" s="132"/>
      <c r="E1" s="132"/>
    </row>
    <row r="2" spans="1:5" ht="22.5" customHeight="1">
      <c r="A2" s="120" t="s">
        <v>298</v>
      </c>
      <c r="B2" s="120"/>
      <c r="C2" s="133"/>
      <c r="D2" s="120"/>
      <c r="E2" s="120"/>
    </row>
    <row r="3" spans="1:5" ht="16.5" customHeight="1">
      <c r="A3" s="134" t="s">
        <v>299</v>
      </c>
      <c r="B3" s="134"/>
      <c r="C3" s="135"/>
      <c r="D3" s="134"/>
      <c r="E3" s="134"/>
    </row>
    <row r="4" spans="1:5" ht="18.75" customHeight="1">
      <c r="A4" s="27" t="s">
        <v>300</v>
      </c>
      <c r="B4" s="27" t="s">
        <v>271</v>
      </c>
      <c r="C4" s="27" t="s">
        <v>301</v>
      </c>
      <c r="D4" s="28" t="s">
        <v>302</v>
      </c>
      <c r="E4" s="27" t="s">
        <v>303</v>
      </c>
    </row>
    <row r="5" spans="1:5" ht="15.75" customHeight="1">
      <c r="A5" s="29" t="s">
        <v>304</v>
      </c>
      <c r="B5" s="30">
        <v>10760.952689</v>
      </c>
      <c r="C5" s="30">
        <v>12692.581078</v>
      </c>
      <c r="D5" s="31">
        <f>SUM((C5-B5)/B5)</f>
        <v>0.17950347379322074</v>
      </c>
      <c r="E5" s="32"/>
    </row>
    <row r="6" spans="1:5" ht="20.25" customHeight="1">
      <c r="A6" s="33" t="s">
        <v>305</v>
      </c>
      <c r="B6" s="30">
        <v>7882.455459999999</v>
      </c>
      <c r="C6" s="30">
        <v>8144.911578</v>
      </c>
      <c r="D6" s="31">
        <f aca="true" t="shared" si="0" ref="D6:D37">SUM((C6-B6)/B6)</f>
        <v>0.03329623863171197</v>
      </c>
      <c r="E6" s="32"/>
    </row>
    <row r="7" spans="1:5" ht="14.25">
      <c r="A7" s="34" t="s">
        <v>10</v>
      </c>
      <c r="B7" s="30">
        <v>715.3374999999999</v>
      </c>
      <c r="C7" s="30">
        <v>750.5224</v>
      </c>
      <c r="D7" s="31">
        <f t="shared" si="0"/>
        <v>0.049186432977440846</v>
      </c>
      <c r="E7" s="32"/>
    </row>
    <row r="8" spans="1:5" ht="14.25">
      <c r="A8" s="34" t="s">
        <v>12</v>
      </c>
      <c r="B8" s="30">
        <v>1283.1847</v>
      </c>
      <c r="C8" s="30">
        <v>1214.656888</v>
      </c>
      <c r="D8" s="31">
        <f t="shared" si="0"/>
        <v>-0.05340448027474146</v>
      </c>
      <c r="E8" s="32"/>
    </row>
    <row r="9" spans="1:5" ht="14.25">
      <c r="A9" s="34" t="s">
        <v>14</v>
      </c>
      <c r="B9" s="30">
        <v>2775.4077999999995</v>
      </c>
      <c r="C9" s="30">
        <v>2400.82195</v>
      </c>
      <c r="D9" s="31">
        <f t="shared" si="0"/>
        <v>-0.13496605796092365</v>
      </c>
      <c r="E9" s="32"/>
    </row>
    <row r="10" spans="1:5" ht="12.75">
      <c r="A10" s="34" t="s">
        <v>16</v>
      </c>
      <c r="B10" s="30">
        <v>141.67000000000002</v>
      </c>
      <c r="C10" s="30">
        <v>261.066676</v>
      </c>
      <c r="D10" s="31">
        <f t="shared" si="0"/>
        <v>0.8427802357591582</v>
      </c>
      <c r="E10" s="35"/>
    </row>
    <row r="11" spans="1:5" ht="12.75">
      <c r="A11" s="34" t="s">
        <v>18</v>
      </c>
      <c r="B11" s="30">
        <v>23.25</v>
      </c>
      <c r="C11" s="30">
        <v>0</v>
      </c>
      <c r="D11" s="31">
        <f t="shared" si="0"/>
        <v>-1</v>
      </c>
      <c r="E11" s="35"/>
    </row>
    <row r="12" spans="1:5" ht="14.25">
      <c r="A12" s="34" t="s">
        <v>20</v>
      </c>
      <c r="B12" s="30">
        <v>188.814</v>
      </c>
      <c r="C12" s="30">
        <v>182.9</v>
      </c>
      <c r="D12" s="31">
        <f t="shared" si="0"/>
        <v>-0.03132182994905032</v>
      </c>
      <c r="E12" s="36"/>
    </row>
    <row r="13" spans="1:5" ht="14.25">
      <c r="A13" s="34" t="s">
        <v>22</v>
      </c>
      <c r="B13" s="30">
        <v>439.25424</v>
      </c>
      <c r="C13" s="30">
        <v>381.0752</v>
      </c>
      <c r="D13" s="31">
        <f t="shared" si="0"/>
        <v>-0.13244958090785872</v>
      </c>
      <c r="E13" s="36"/>
    </row>
    <row r="14" spans="1:5" ht="14.25">
      <c r="A14" s="34" t="s">
        <v>24</v>
      </c>
      <c r="B14" s="30">
        <v>202.36812000000003</v>
      </c>
      <c r="C14" s="30">
        <v>148.35008</v>
      </c>
      <c r="D14" s="31">
        <f t="shared" si="0"/>
        <v>-0.26692959345572825</v>
      </c>
      <c r="E14" s="36"/>
    </row>
    <row r="15" spans="1:5" ht="14.25">
      <c r="A15" s="34" t="s">
        <v>26</v>
      </c>
      <c r="B15" s="30">
        <v>2113.1691</v>
      </c>
      <c r="C15" s="30">
        <v>2805.518384</v>
      </c>
      <c r="D15" s="31">
        <f t="shared" si="0"/>
        <v>0.32763553281183216</v>
      </c>
      <c r="E15" s="36"/>
    </row>
    <row r="16" spans="1:5" ht="14.25">
      <c r="A16" s="33" t="s">
        <v>306</v>
      </c>
      <c r="B16" s="30">
        <v>799.6013999999999</v>
      </c>
      <c r="C16" s="30">
        <v>862.1062</v>
      </c>
      <c r="D16" s="31">
        <f t="shared" si="0"/>
        <v>0.07816994817667909</v>
      </c>
      <c r="E16" s="36"/>
    </row>
    <row r="17" spans="1:5" ht="14.25">
      <c r="A17" s="34" t="s">
        <v>86</v>
      </c>
      <c r="B17" s="30"/>
      <c r="C17" s="30"/>
      <c r="D17" s="31"/>
      <c r="E17" s="36"/>
    </row>
    <row r="18" spans="1:5" ht="14.25">
      <c r="A18" s="34" t="s">
        <v>88</v>
      </c>
      <c r="B18" s="30">
        <v>68.07</v>
      </c>
      <c r="C18" s="30">
        <v>75.626</v>
      </c>
      <c r="D18" s="31">
        <f t="shared" si="0"/>
        <v>0.111003378874688</v>
      </c>
      <c r="E18" s="36"/>
    </row>
    <row r="19" spans="1:5" ht="14.25">
      <c r="A19" s="34" t="s">
        <v>90</v>
      </c>
      <c r="B19" s="30"/>
      <c r="C19" s="30"/>
      <c r="D19" s="31"/>
      <c r="E19" s="36"/>
    </row>
    <row r="20" spans="1:5" ht="14.25">
      <c r="A20" s="34" t="s">
        <v>92</v>
      </c>
      <c r="B20" s="30">
        <v>1.45</v>
      </c>
      <c r="C20" s="30">
        <v>4.452</v>
      </c>
      <c r="D20" s="31">
        <f t="shared" si="0"/>
        <v>2.0703448275862066</v>
      </c>
      <c r="E20" s="36"/>
    </row>
    <row r="21" spans="1:5" ht="14.25">
      <c r="A21" s="34" t="s">
        <v>94</v>
      </c>
      <c r="B21" s="30">
        <v>33.78</v>
      </c>
      <c r="C21" s="30">
        <v>63.6</v>
      </c>
      <c r="D21" s="31">
        <f t="shared" si="0"/>
        <v>0.8827708703374778</v>
      </c>
      <c r="E21" s="36"/>
    </row>
    <row r="22" spans="1:5" ht="14.25">
      <c r="A22" s="34" t="s">
        <v>96</v>
      </c>
      <c r="B22" s="30"/>
      <c r="C22" s="30">
        <v>5</v>
      </c>
      <c r="D22" s="31"/>
      <c r="E22" s="36"/>
    </row>
    <row r="23" spans="1:5" ht="14.25">
      <c r="A23" s="34" t="s">
        <v>98</v>
      </c>
      <c r="B23" s="30">
        <v>28.1122</v>
      </c>
      <c r="C23" s="30">
        <v>54.57</v>
      </c>
      <c r="D23" s="31">
        <f t="shared" si="0"/>
        <v>0.9411501056480815</v>
      </c>
      <c r="E23" s="36"/>
    </row>
    <row r="24" spans="1:5" ht="14.25">
      <c r="A24" s="34" t="s">
        <v>100</v>
      </c>
      <c r="B24" s="30"/>
      <c r="C24" s="30">
        <v>1</v>
      </c>
      <c r="D24" s="31"/>
      <c r="E24" s="36"/>
    </row>
    <row r="25" spans="1:5" ht="14.25">
      <c r="A25" s="34" t="s">
        <v>102</v>
      </c>
      <c r="B25" s="30">
        <v>76.74</v>
      </c>
      <c r="C25" s="30">
        <v>83.12</v>
      </c>
      <c r="D25" s="31">
        <f t="shared" si="0"/>
        <v>0.08313786812614035</v>
      </c>
      <c r="E25" s="36"/>
    </row>
    <row r="26" spans="1:5" ht="14.25">
      <c r="A26" s="34" t="s">
        <v>104</v>
      </c>
      <c r="B26" s="30">
        <v>555.3591999999999</v>
      </c>
      <c r="C26" s="30">
        <v>562.372</v>
      </c>
      <c r="D26" s="31">
        <f t="shared" si="0"/>
        <v>0.012627503064683335</v>
      </c>
      <c r="E26" s="36"/>
    </row>
    <row r="27" spans="1:5" ht="14.25">
      <c r="A27" s="34" t="s">
        <v>106</v>
      </c>
      <c r="B27" s="30"/>
      <c r="C27" s="30"/>
      <c r="D27" s="31"/>
      <c r="E27" s="36"/>
    </row>
    <row r="28" spans="1:5" ht="14.25">
      <c r="A28" s="34" t="s">
        <v>108</v>
      </c>
      <c r="B28" s="30"/>
      <c r="C28" s="30"/>
      <c r="D28" s="31"/>
      <c r="E28" s="36"/>
    </row>
    <row r="29" spans="1:5" ht="14.25">
      <c r="A29" s="34" t="s">
        <v>110</v>
      </c>
      <c r="B29" s="30">
        <v>36.09</v>
      </c>
      <c r="C29" s="30">
        <v>12.3662</v>
      </c>
      <c r="D29" s="31">
        <f t="shared" si="0"/>
        <v>-0.6573510667775008</v>
      </c>
      <c r="E29" s="36"/>
    </row>
    <row r="30" spans="1:5" ht="14.25">
      <c r="A30" s="33" t="s">
        <v>307</v>
      </c>
      <c r="B30" s="30">
        <v>2078.8958289999996</v>
      </c>
      <c r="C30" s="30">
        <v>3685.5633</v>
      </c>
      <c r="D30" s="31">
        <f t="shared" si="0"/>
        <v>0.772846550840812</v>
      </c>
      <c r="E30" s="36"/>
    </row>
    <row r="31" spans="1:5" ht="14.25">
      <c r="A31" s="34" t="s">
        <v>30</v>
      </c>
      <c r="B31" s="30">
        <v>138.10000000000002</v>
      </c>
      <c r="C31" s="30">
        <v>173.41</v>
      </c>
      <c r="D31" s="31">
        <f t="shared" si="0"/>
        <v>0.25568428674873256</v>
      </c>
      <c r="E31" s="36"/>
    </row>
    <row r="32" spans="1:5" ht="14.25">
      <c r="A32" s="34" t="s">
        <v>32</v>
      </c>
      <c r="B32" s="30">
        <v>8.190000000000001</v>
      </c>
      <c r="C32" s="30">
        <v>14.1</v>
      </c>
      <c r="D32" s="31">
        <f t="shared" si="0"/>
        <v>0.7216117216117213</v>
      </c>
      <c r="E32" s="36"/>
    </row>
    <row r="33" spans="1:5" ht="14.25">
      <c r="A33" s="34" t="s">
        <v>34</v>
      </c>
      <c r="B33" s="30">
        <v>6</v>
      </c>
      <c r="C33" s="30">
        <v>5</v>
      </c>
      <c r="D33" s="31">
        <f t="shared" si="0"/>
        <v>-0.16666666666666666</v>
      </c>
      <c r="E33" s="36"/>
    </row>
    <row r="34" spans="1:5" ht="14.25">
      <c r="A34" s="34" t="s">
        <v>36</v>
      </c>
      <c r="B34" s="30">
        <v>1.66</v>
      </c>
      <c r="C34" s="30">
        <v>2</v>
      </c>
      <c r="D34" s="31">
        <f t="shared" si="0"/>
        <v>0.20481927710843378</v>
      </c>
      <c r="E34" s="36"/>
    </row>
    <row r="35" spans="1:5" ht="12.75" customHeight="1">
      <c r="A35" s="34" t="s">
        <v>38</v>
      </c>
      <c r="B35" s="30">
        <v>8.68</v>
      </c>
      <c r="C35" s="30">
        <v>5.5</v>
      </c>
      <c r="D35" s="31">
        <f t="shared" si="0"/>
        <v>-0.36635944700460826</v>
      </c>
      <c r="E35" s="36"/>
    </row>
    <row r="36" spans="1:5" ht="14.25">
      <c r="A36" s="34" t="s">
        <v>40</v>
      </c>
      <c r="B36" s="30">
        <v>115.25</v>
      </c>
      <c r="C36" s="30">
        <v>98.6</v>
      </c>
      <c r="D36" s="31">
        <f t="shared" si="0"/>
        <v>-0.14446854663774408</v>
      </c>
      <c r="E36" s="36"/>
    </row>
    <row r="37" spans="1:5" ht="14.25">
      <c r="A37" s="34" t="s">
        <v>42</v>
      </c>
      <c r="B37" s="30">
        <v>57.73</v>
      </c>
      <c r="C37" s="30">
        <v>76.1</v>
      </c>
      <c r="D37" s="31">
        <f t="shared" si="0"/>
        <v>0.31820543911311255</v>
      </c>
      <c r="E37" s="36"/>
    </row>
    <row r="38" spans="1:5" ht="14.25">
      <c r="A38" s="34" t="s">
        <v>44</v>
      </c>
      <c r="B38" s="30"/>
      <c r="C38" s="30">
        <v>0</v>
      </c>
      <c r="D38" s="31"/>
      <c r="E38" s="36"/>
    </row>
    <row r="39" spans="1:5" ht="14.25">
      <c r="A39" s="34" t="s">
        <v>46</v>
      </c>
      <c r="B39" s="30">
        <v>132.80582900000002</v>
      </c>
      <c r="C39" s="30">
        <v>127.714</v>
      </c>
      <c r="D39" s="31">
        <f aca="true" t="shared" si="1" ref="D39:D57">SUM((C39-B39)/B39)</f>
        <v>-0.03834040296529467</v>
      </c>
      <c r="E39" s="36"/>
    </row>
    <row r="40" spans="1:5" ht="14.25">
      <c r="A40" s="34" t="s">
        <v>48</v>
      </c>
      <c r="B40" s="30">
        <v>47.86</v>
      </c>
      <c r="C40" s="30">
        <v>49</v>
      </c>
      <c r="D40" s="31">
        <f t="shared" si="1"/>
        <v>0.023819473464270803</v>
      </c>
      <c r="E40" s="36"/>
    </row>
    <row r="41" spans="1:5" ht="14.25">
      <c r="A41" s="37" t="s">
        <v>50</v>
      </c>
      <c r="B41" s="30">
        <v>19.54</v>
      </c>
      <c r="C41" s="30">
        <v>10</v>
      </c>
      <c r="D41" s="31">
        <f t="shared" si="1"/>
        <v>-0.48822927328556803</v>
      </c>
      <c r="E41" s="36"/>
    </row>
    <row r="42" spans="1:5" ht="14.25">
      <c r="A42" s="34" t="s">
        <v>52</v>
      </c>
      <c r="B42" s="30">
        <v>63.580000000000005</v>
      </c>
      <c r="C42" s="30">
        <v>47.8</v>
      </c>
      <c r="D42" s="31">
        <f t="shared" si="1"/>
        <v>-0.24819125511167045</v>
      </c>
      <c r="E42" s="36"/>
    </row>
    <row r="43" spans="1:5" ht="14.25">
      <c r="A43" s="34" t="s">
        <v>54</v>
      </c>
      <c r="B43" s="30">
        <v>7.28</v>
      </c>
      <c r="C43" s="30">
        <v>1475.4455</v>
      </c>
      <c r="D43" s="31">
        <f t="shared" si="1"/>
        <v>201.67108516483518</v>
      </c>
      <c r="E43" s="36"/>
    </row>
    <row r="44" spans="1:5" ht="14.25">
      <c r="A44" s="34" t="s">
        <v>56</v>
      </c>
      <c r="B44" s="30">
        <v>14.18</v>
      </c>
      <c r="C44" s="30">
        <v>25</v>
      </c>
      <c r="D44" s="31">
        <f t="shared" si="1"/>
        <v>0.763046544428773</v>
      </c>
      <c r="E44" s="36"/>
    </row>
    <row r="45" spans="1:5" ht="14.25">
      <c r="A45" s="34" t="s">
        <v>58</v>
      </c>
      <c r="B45" s="30">
        <v>10.219999999999999</v>
      </c>
      <c r="C45" s="30">
        <v>20.88</v>
      </c>
      <c r="D45" s="31">
        <f t="shared" si="1"/>
        <v>1.0430528375733856</v>
      </c>
      <c r="E45" s="36"/>
    </row>
    <row r="46" spans="1:5" ht="14.25">
      <c r="A46" s="37" t="s">
        <v>60</v>
      </c>
      <c r="B46" s="30">
        <v>79.16000000000001</v>
      </c>
      <c r="C46" s="30">
        <v>98.7</v>
      </c>
      <c r="D46" s="31">
        <f t="shared" si="1"/>
        <v>0.2468418393127841</v>
      </c>
      <c r="E46" s="36"/>
    </row>
    <row r="47" spans="1:5" ht="14.25">
      <c r="A47" s="34" t="s">
        <v>62</v>
      </c>
      <c r="B47" s="30">
        <v>7.69</v>
      </c>
      <c r="C47" s="30">
        <v>6</v>
      </c>
      <c r="D47" s="31">
        <f t="shared" si="1"/>
        <v>-0.21976592977893372</v>
      </c>
      <c r="E47" s="36"/>
    </row>
    <row r="48" spans="1:5" ht="14.25">
      <c r="A48" s="34" t="s">
        <v>64</v>
      </c>
      <c r="B48" s="30">
        <v>24.46</v>
      </c>
      <c r="C48" s="30">
        <v>0</v>
      </c>
      <c r="D48" s="31">
        <f t="shared" si="1"/>
        <v>-1</v>
      </c>
      <c r="E48" s="36"/>
    </row>
    <row r="49" spans="1:5" ht="14.25">
      <c r="A49" s="34" t="s">
        <v>66</v>
      </c>
      <c r="B49" s="30">
        <v>0</v>
      </c>
      <c r="C49" s="30">
        <v>0</v>
      </c>
      <c r="D49" s="31"/>
      <c r="E49" s="36"/>
    </row>
    <row r="50" spans="1:5" ht="14.25">
      <c r="A50" s="34" t="s">
        <v>68</v>
      </c>
      <c r="B50" s="30">
        <v>16.080000000000002</v>
      </c>
      <c r="C50" s="30">
        <v>28</v>
      </c>
      <c r="D50" s="31">
        <f t="shared" si="1"/>
        <v>0.7412935323383083</v>
      </c>
      <c r="E50" s="36"/>
    </row>
    <row r="51" spans="1:5" ht="14.25">
      <c r="A51" s="34" t="s">
        <v>70</v>
      </c>
      <c r="B51" s="30">
        <v>35.980000000000004</v>
      </c>
      <c r="C51" s="30">
        <v>11</v>
      </c>
      <c r="D51" s="31">
        <f t="shared" si="1"/>
        <v>-0.6942745969983325</v>
      </c>
      <c r="E51" s="36"/>
    </row>
    <row r="52" spans="1:5" ht="14.25">
      <c r="A52" s="34" t="s">
        <v>72</v>
      </c>
      <c r="B52" s="30">
        <v>99.63</v>
      </c>
      <c r="C52" s="30">
        <v>101.2438</v>
      </c>
      <c r="D52" s="31">
        <f t="shared" si="1"/>
        <v>0.016197932349693845</v>
      </c>
      <c r="E52" s="36"/>
    </row>
    <row r="53" spans="1:5" ht="14.25">
      <c r="A53" s="34" t="s">
        <v>74</v>
      </c>
      <c r="B53" s="30">
        <v>128.78</v>
      </c>
      <c r="C53" s="30">
        <v>251.88</v>
      </c>
      <c r="D53" s="31">
        <f t="shared" si="1"/>
        <v>0.9558937723248951</v>
      </c>
      <c r="E53" s="36"/>
    </row>
    <row r="54" spans="1:5" ht="14.25">
      <c r="A54" s="37" t="s">
        <v>76</v>
      </c>
      <c r="B54" s="30">
        <v>86.17</v>
      </c>
      <c r="C54" s="30">
        <v>92.3</v>
      </c>
      <c r="D54" s="31">
        <f t="shared" si="1"/>
        <v>0.07113844725542527</v>
      </c>
      <c r="E54" s="36"/>
    </row>
    <row r="55" spans="1:5" ht="14.25">
      <c r="A55" s="34" t="s">
        <v>78</v>
      </c>
      <c r="B55" s="30">
        <v>64.68</v>
      </c>
      <c r="C55" s="30">
        <v>171.0942</v>
      </c>
      <c r="D55" s="31">
        <f t="shared" si="1"/>
        <v>1.6452411873840442</v>
      </c>
      <c r="E55" s="36"/>
    </row>
    <row r="56" spans="1:5" ht="14.25">
      <c r="A56" s="34" t="s">
        <v>80</v>
      </c>
      <c r="B56" s="30"/>
      <c r="C56" s="30">
        <v>0</v>
      </c>
      <c r="D56" s="31"/>
      <c r="E56" s="36"/>
    </row>
    <row r="57" spans="1:5" ht="14.25">
      <c r="A57" s="34" t="s">
        <v>82</v>
      </c>
      <c r="B57" s="30">
        <v>905.19</v>
      </c>
      <c r="C57" s="30">
        <v>794.7958</v>
      </c>
      <c r="D57" s="31">
        <f t="shared" si="1"/>
        <v>-0.1219569372176008</v>
      </c>
      <c r="E57" s="36"/>
    </row>
    <row r="58" spans="1:5" ht="33" customHeight="1">
      <c r="A58" s="136" t="s">
        <v>308</v>
      </c>
      <c r="B58" s="136"/>
      <c r="C58" s="137"/>
      <c r="D58" s="136"/>
      <c r="E58" s="136"/>
    </row>
    <row r="59" ht="13.5">
      <c r="A59" s="38"/>
    </row>
    <row r="66" ht="12.75">
      <c r="E66" s="39" t="s">
        <v>309</v>
      </c>
    </row>
  </sheetData>
  <sheetProtection/>
  <mergeCells count="4">
    <mergeCell ref="A1:E1"/>
    <mergeCell ref="A2:E2"/>
    <mergeCell ref="A3:E3"/>
    <mergeCell ref="A58:E58"/>
  </mergeCells>
  <printOptions horizontalCentered="1" verticalCentered="1"/>
  <pageMargins left="0.31" right="0.31" top="0.16" bottom="0.16" header="0.31" footer="0.3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18"/>
  <sheetViews>
    <sheetView zoomScalePageLayoutView="0" workbookViewId="0" topLeftCell="A1">
      <selection activeCell="G5" sqref="G5"/>
    </sheetView>
  </sheetViews>
  <sheetFormatPr defaultColWidth="9.140625" defaultRowHeight="12.75"/>
  <cols>
    <col min="1" max="1" width="24.8515625" style="0" customWidth="1"/>
    <col min="2" max="2" width="20.57421875" style="0" customWidth="1"/>
    <col min="3" max="3" width="21.8515625" style="0" customWidth="1"/>
    <col min="4" max="4" width="40.00390625" style="0" customWidth="1"/>
  </cols>
  <sheetData>
    <row r="1" spans="1:4" ht="18.75" customHeight="1">
      <c r="A1" s="118" t="s">
        <v>310</v>
      </c>
      <c r="B1" s="118"/>
      <c r="C1" s="118"/>
      <c r="D1" s="118"/>
    </row>
    <row r="2" spans="1:4" ht="22.5">
      <c r="A2" s="120" t="s">
        <v>311</v>
      </c>
      <c r="B2" s="120"/>
      <c r="C2" s="120"/>
      <c r="D2" s="120"/>
    </row>
    <row r="3" spans="1:4" ht="23.25" customHeight="1">
      <c r="A3" s="15"/>
      <c r="B3" s="16"/>
      <c r="C3" s="15"/>
      <c r="D3" s="16" t="s">
        <v>219</v>
      </c>
    </row>
    <row r="4" spans="1:4" ht="24.75" customHeight="1">
      <c r="A4" s="17" t="s">
        <v>312</v>
      </c>
      <c r="B4" s="17" t="s">
        <v>313</v>
      </c>
      <c r="C4" s="17" t="s">
        <v>314</v>
      </c>
      <c r="D4" s="17" t="s">
        <v>303</v>
      </c>
    </row>
    <row r="5" spans="1:4" ht="24.75" customHeight="1">
      <c r="A5" s="18" t="s">
        <v>315</v>
      </c>
      <c r="B5" s="19">
        <v>197399.45</v>
      </c>
      <c r="C5" s="20">
        <v>215799.45</v>
      </c>
      <c r="D5" s="21"/>
    </row>
    <row r="6" spans="1:4" ht="24.75" customHeight="1">
      <c r="A6" s="22" t="s">
        <v>316</v>
      </c>
      <c r="B6" s="19">
        <v>167399.45</v>
      </c>
      <c r="C6" s="20">
        <v>185799.45</v>
      </c>
      <c r="D6" s="21"/>
    </row>
    <row r="7" spans="1:4" ht="24.75" customHeight="1">
      <c r="A7" s="22" t="s">
        <v>317</v>
      </c>
      <c r="B7" s="19">
        <v>30000</v>
      </c>
      <c r="C7" s="20">
        <v>30000</v>
      </c>
      <c r="D7" s="21"/>
    </row>
    <row r="8" spans="1:4" ht="24.75" customHeight="1">
      <c r="A8" s="18" t="s">
        <v>318</v>
      </c>
      <c r="B8" s="19">
        <v>21400</v>
      </c>
      <c r="C8" s="19">
        <v>18000</v>
      </c>
      <c r="D8" s="18" t="s">
        <v>319</v>
      </c>
    </row>
    <row r="9" spans="1:4" ht="24.75" customHeight="1">
      <c r="A9" s="22" t="s">
        <v>316</v>
      </c>
      <c r="B9" s="19">
        <v>21400</v>
      </c>
      <c r="C9" s="19">
        <v>18000</v>
      </c>
      <c r="D9" s="18" t="s">
        <v>319</v>
      </c>
    </row>
    <row r="10" spans="1:4" ht="24.75" customHeight="1">
      <c r="A10" s="22" t="s">
        <v>317</v>
      </c>
      <c r="B10" s="19">
        <v>0</v>
      </c>
      <c r="C10" s="19">
        <v>0</v>
      </c>
      <c r="D10" s="23"/>
    </row>
    <row r="11" spans="1:4" ht="24.75" customHeight="1">
      <c r="A11" s="18" t="s">
        <v>320</v>
      </c>
      <c r="B11" s="19">
        <v>3000</v>
      </c>
      <c r="C11" s="19">
        <v>18000</v>
      </c>
      <c r="D11" s="18" t="s">
        <v>321</v>
      </c>
    </row>
    <row r="12" spans="1:4" ht="24.75" customHeight="1">
      <c r="A12" s="22" t="s">
        <v>316</v>
      </c>
      <c r="B12" s="19">
        <v>3000</v>
      </c>
      <c r="C12" s="19">
        <v>18000</v>
      </c>
      <c r="D12" s="18" t="s">
        <v>321</v>
      </c>
    </row>
    <row r="13" spans="1:4" ht="24.75" customHeight="1">
      <c r="A13" s="22" t="s">
        <v>317</v>
      </c>
      <c r="B13" s="19">
        <v>0</v>
      </c>
      <c r="C13" s="19">
        <v>0</v>
      </c>
      <c r="D13" s="21"/>
    </row>
    <row r="14" spans="1:4" ht="24.75" customHeight="1">
      <c r="A14" s="18" t="s">
        <v>322</v>
      </c>
      <c r="B14" s="20">
        <f aca="true" t="shared" si="0" ref="B14:C16">SUM(B5+B8-B11)</f>
        <v>215799.45</v>
      </c>
      <c r="C14" s="20">
        <f t="shared" si="0"/>
        <v>215799.45</v>
      </c>
      <c r="D14" s="21"/>
    </row>
    <row r="15" spans="1:4" ht="24.75" customHeight="1">
      <c r="A15" s="22" t="s">
        <v>316</v>
      </c>
      <c r="B15" s="20">
        <f t="shared" si="0"/>
        <v>185799.45</v>
      </c>
      <c r="C15" s="20">
        <f t="shared" si="0"/>
        <v>185799.45</v>
      </c>
      <c r="D15" s="21"/>
    </row>
    <row r="16" spans="1:4" ht="24.75" customHeight="1">
      <c r="A16" s="22" t="s">
        <v>317</v>
      </c>
      <c r="B16" s="20">
        <f t="shared" si="0"/>
        <v>30000</v>
      </c>
      <c r="C16" s="20">
        <f t="shared" si="0"/>
        <v>30000</v>
      </c>
      <c r="D16" s="21"/>
    </row>
    <row r="17" spans="1:4" ht="24.75" customHeight="1">
      <c r="A17" s="138" t="s">
        <v>323</v>
      </c>
      <c r="B17" s="138"/>
      <c r="C17" s="138"/>
      <c r="D17" s="138"/>
    </row>
    <row r="18" ht="13.5">
      <c r="A18" s="24"/>
    </row>
  </sheetData>
  <sheetProtection/>
  <mergeCells count="3">
    <mergeCell ref="A1:D1"/>
    <mergeCell ref="A2:D2"/>
    <mergeCell ref="A17:D17"/>
  </mergeCells>
  <printOptions horizontalCentered="1" verticalCentered="1"/>
  <pageMargins left="0.7" right="0.7" top="0.75" bottom="0.75" header="0.3" footer="0.3"/>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Y24"/>
  <sheetViews>
    <sheetView zoomScaleSheetLayoutView="100" zoomScalePageLayoutView="0" workbookViewId="0" topLeftCell="A13">
      <selection activeCell="B15" sqref="B15"/>
    </sheetView>
  </sheetViews>
  <sheetFormatPr defaultColWidth="10.28125" defaultRowHeight="12.75"/>
  <cols>
    <col min="1" max="1" width="3.57421875" style="1" customWidth="1"/>
    <col min="2" max="2" width="9.421875" style="1" customWidth="1"/>
    <col min="3" max="3" width="6.28125" style="1" customWidth="1"/>
    <col min="4" max="4" width="31.7109375" style="1" customWidth="1"/>
    <col min="5" max="5" width="5.421875" style="1" customWidth="1"/>
    <col min="6" max="6" width="6.8515625" style="1" customWidth="1"/>
    <col min="7" max="7" width="6.7109375" style="1" customWidth="1"/>
    <col min="8" max="10" width="5.00390625" style="1" customWidth="1"/>
    <col min="11" max="11" width="6.140625" style="1" customWidth="1"/>
    <col min="12" max="12" width="6.421875" style="1" customWidth="1"/>
    <col min="13" max="13" width="6.00390625" style="1" customWidth="1"/>
    <col min="14" max="14" width="6.7109375" style="1" customWidth="1"/>
    <col min="15" max="15" width="5.421875" style="1" customWidth="1"/>
    <col min="16" max="16" width="5.28125" style="1" customWidth="1"/>
    <col min="17" max="17" width="4.8515625" style="1" customWidth="1"/>
    <col min="18" max="18" width="6.00390625" style="1" customWidth="1"/>
    <col min="19" max="19" width="7.00390625" style="1" customWidth="1"/>
    <col min="20" max="21" width="6.8515625" style="1" customWidth="1"/>
    <col min="22" max="22" width="6.57421875" style="1" customWidth="1"/>
    <col min="23" max="23" width="6.8515625" style="1" customWidth="1"/>
    <col min="24" max="24" width="8.7109375" style="1" customWidth="1"/>
    <col min="25" max="25" width="7.8515625" style="1" customWidth="1"/>
    <col min="26" max="16384" width="10.28125" style="1" customWidth="1"/>
  </cols>
  <sheetData>
    <row r="1" spans="23:25" ht="18" customHeight="1">
      <c r="W1" s="139" t="s">
        <v>324</v>
      </c>
      <c r="X1" s="139"/>
      <c r="Y1" s="139"/>
    </row>
    <row r="2" spans="1:25" ht="25.5">
      <c r="A2" s="139"/>
      <c r="B2" s="139"/>
      <c r="C2" s="140" t="s">
        <v>325</v>
      </c>
      <c r="D2" s="140"/>
      <c r="E2" s="140"/>
      <c r="F2" s="140"/>
      <c r="G2" s="140"/>
      <c r="H2" s="140"/>
      <c r="I2" s="140"/>
      <c r="J2" s="140"/>
      <c r="K2" s="140"/>
      <c r="L2" s="140"/>
      <c r="M2" s="140"/>
      <c r="N2" s="140"/>
      <c r="O2" s="140"/>
      <c r="P2" s="140"/>
      <c r="Q2" s="140"/>
      <c r="R2" s="140"/>
      <c r="S2" s="140"/>
      <c r="T2" s="140"/>
      <c r="U2" s="140"/>
      <c r="V2" s="140"/>
      <c r="W2" s="140"/>
      <c r="X2" s="140"/>
      <c r="Y2" s="140"/>
    </row>
    <row r="3" spans="1:25" ht="13.5">
      <c r="A3" s="141" t="s">
        <v>219</v>
      </c>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5" ht="24.75" customHeight="1">
      <c r="A4" s="146" t="s">
        <v>326</v>
      </c>
      <c r="B4" s="146" t="s">
        <v>327</v>
      </c>
      <c r="C4" s="146" t="s">
        <v>328</v>
      </c>
      <c r="D4" s="146" t="s">
        <v>329</v>
      </c>
      <c r="E4" s="146" t="s">
        <v>330</v>
      </c>
      <c r="F4" s="142" t="s">
        <v>331</v>
      </c>
      <c r="G4" s="142"/>
      <c r="H4" s="142"/>
      <c r="I4" s="142"/>
      <c r="J4" s="142"/>
      <c r="K4" s="147" t="s">
        <v>332</v>
      </c>
      <c r="L4" s="142" t="s">
        <v>333</v>
      </c>
      <c r="M4" s="143" t="s">
        <v>334</v>
      </c>
      <c r="N4" s="144"/>
      <c r="O4" s="144"/>
      <c r="P4" s="144"/>
      <c r="Q4" s="144"/>
      <c r="R4" s="145"/>
      <c r="S4" s="146" t="s">
        <v>335</v>
      </c>
      <c r="T4" s="146" t="s">
        <v>336</v>
      </c>
      <c r="U4" s="146"/>
      <c r="V4" s="146" t="s">
        <v>337</v>
      </c>
      <c r="W4" s="146"/>
      <c r="X4" s="146" t="s">
        <v>338</v>
      </c>
      <c r="Y4" s="149" t="s">
        <v>339</v>
      </c>
    </row>
    <row r="5" spans="1:25" ht="32.25" customHeight="1">
      <c r="A5" s="146"/>
      <c r="B5" s="146"/>
      <c r="C5" s="146"/>
      <c r="D5" s="146"/>
      <c r="E5" s="146"/>
      <c r="F5" s="4" t="s">
        <v>6</v>
      </c>
      <c r="G5" s="3" t="s">
        <v>340</v>
      </c>
      <c r="H5" s="4" t="s">
        <v>341</v>
      </c>
      <c r="I5" s="4" t="s">
        <v>342</v>
      </c>
      <c r="J5" s="4" t="s">
        <v>343</v>
      </c>
      <c r="K5" s="148"/>
      <c r="L5" s="142"/>
      <c r="M5" s="4" t="s">
        <v>6</v>
      </c>
      <c r="N5" s="4" t="s">
        <v>344</v>
      </c>
      <c r="O5" s="4" t="s">
        <v>341</v>
      </c>
      <c r="P5" s="4" t="s">
        <v>345</v>
      </c>
      <c r="Q5" s="4" t="s">
        <v>343</v>
      </c>
      <c r="R5" s="7" t="s">
        <v>346</v>
      </c>
      <c r="S5" s="146"/>
      <c r="T5" s="3" t="s">
        <v>347</v>
      </c>
      <c r="U5" s="3" t="s">
        <v>348</v>
      </c>
      <c r="V5" s="3" t="s">
        <v>347</v>
      </c>
      <c r="W5" s="3" t="s">
        <v>348</v>
      </c>
      <c r="X5" s="146"/>
      <c r="Y5" s="150"/>
    </row>
    <row r="6" spans="1:25" ht="56.25">
      <c r="A6" s="5">
        <v>1</v>
      </c>
      <c r="B6" s="5" t="s">
        <v>349</v>
      </c>
      <c r="C6" s="5" t="s">
        <v>350</v>
      </c>
      <c r="D6" s="5" t="s">
        <v>351</v>
      </c>
      <c r="E6" s="5" t="s">
        <v>352</v>
      </c>
      <c r="F6" s="5">
        <v>3936</v>
      </c>
      <c r="G6" s="5">
        <v>3936</v>
      </c>
      <c r="H6" s="5"/>
      <c r="I6" s="5"/>
      <c r="J6" s="5"/>
      <c r="K6" s="11">
        <v>1000</v>
      </c>
      <c r="L6" s="5">
        <v>2200</v>
      </c>
      <c r="M6" s="5">
        <v>1000</v>
      </c>
      <c r="N6" s="5">
        <v>1000</v>
      </c>
      <c r="O6" s="5"/>
      <c r="P6" s="5"/>
      <c r="Q6" s="5"/>
      <c r="R6" s="5"/>
      <c r="S6" s="5" t="s">
        <v>353</v>
      </c>
      <c r="T6" s="5">
        <v>736</v>
      </c>
      <c r="U6" s="5">
        <v>0</v>
      </c>
      <c r="V6" s="5">
        <v>1755</v>
      </c>
      <c r="W6" s="5">
        <v>1181</v>
      </c>
      <c r="X6" s="5" t="s">
        <v>354</v>
      </c>
      <c r="Y6" s="5"/>
    </row>
    <row r="7" spans="1:25" ht="66" customHeight="1">
      <c r="A7" s="5">
        <v>2</v>
      </c>
      <c r="B7" s="5" t="s">
        <v>355</v>
      </c>
      <c r="C7" s="5" t="s">
        <v>350</v>
      </c>
      <c r="D7" s="5" t="s">
        <v>356</v>
      </c>
      <c r="E7" s="5" t="s">
        <v>357</v>
      </c>
      <c r="F7" s="5">
        <v>13236</v>
      </c>
      <c r="G7" s="5">
        <v>13236</v>
      </c>
      <c r="H7" s="5"/>
      <c r="I7" s="5"/>
      <c r="J7" s="5"/>
      <c r="K7" s="8">
        <v>6500</v>
      </c>
      <c r="L7" s="5">
        <v>5000</v>
      </c>
      <c r="M7" s="5">
        <v>2000</v>
      </c>
      <c r="N7" s="5">
        <v>2000</v>
      </c>
      <c r="O7" s="5"/>
      <c r="P7" s="5"/>
      <c r="Q7" s="5"/>
      <c r="R7" s="5"/>
      <c r="S7" s="5" t="s">
        <v>358</v>
      </c>
      <c r="T7" s="5">
        <v>1736</v>
      </c>
      <c r="U7" s="5">
        <v>0</v>
      </c>
      <c r="V7" s="5">
        <v>6304</v>
      </c>
      <c r="W7" s="5">
        <v>3971</v>
      </c>
      <c r="X7" s="5" t="s">
        <v>359</v>
      </c>
      <c r="Y7" s="5"/>
    </row>
    <row r="8" spans="1:25" ht="54" customHeight="1">
      <c r="A8" s="5">
        <v>3</v>
      </c>
      <c r="B8" s="5" t="s">
        <v>360</v>
      </c>
      <c r="C8" s="5" t="s">
        <v>350</v>
      </c>
      <c r="D8" s="5" t="s">
        <v>361</v>
      </c>
      <c r="E8" s="5" t="s">
        <v>362</v>
      </c>
      <c r="F8" s="5">
        <v>817</v>
      </c>
      <c r="G8" s="5">
        <v>817</v>
      </c>
      <c r="H8" s="5"/>
      <c r="I8" s="5"/>
      <c r="J8" s="5"/>
      <c r="K8" s="8">
        <v>200</v>
      </c>
      <c r="L8" s="5">
        <v>200</v>
      </c>
      <c r="M8" s="5">
        <v>300</v>
      </c>
      <c r="N8" s="5">
        <v>300</v>
      </c>
      <c r="O8" s="5"/>
      <c r="P8" s="5"/>
      <c r="Q8" s="5"/>
      <c r="R8" s="5"/>
      <c r="S8" s="5" t="s">
        <v>363</v>
      </c>
      <c r="T8" s="5">
        <v>417</v>
      </c>
      <c r="U8" s="5">
        <v>0</v>
      </c>
      <c r="V8" s="5">
        <v>517</v>
      </c>
      <c r="W8" s="5">
        <v>0</v>
      </c>
      <c r="X8" s="5" t="s">
        <v>359</v>
      </c>
      <c r="Y8" s="5"/>
    </row>
    <row r="9" spans="1:25" ht="45">
      <c r="A9" s="5">
        <v>4</v>
      </c>
      <c r="B9" s="5" t="s">
        <v>364</v>
      </c>
      <c r="C9" s="5" t="s">
        <v>365</v>
      </c>
      <c r="D9" s="5" t="s">
        <v>366</v>
      </c>
      <c r="E9" s="5" t="s">
        <v>367</v>
      </c>
      <c r="F9" s="5">
        <v>37815</v>
      </c>
      <c r="G9" s="5">
        <v>37815</v>
      </c>
      <c r="H9" s="5"/>
      <c r="I9" s="5"/>
      <c r="J9" s="5"/>
      <c r="K9" s="8">
        <v>34815</v>
      </c>
      <c r="L9" s="5">
        <v>3000</v>
      </c>
      <c r="M9" s="5">
        <v>1500</v>
      </c>
      <c r="N9" s="5">
        <v>1500</v>
      </c>
      <c r="O9" s="5"/>
      <c r="P9" s="5"/>
      <c r="Q9" s="5"/>
      <c r="R9" s="5"/>
      <c r="S9" s="5" t="s">
        <v>363</v>
      </c>
      <c r="T9" s="5">
        <v>0</v>
      </c>
      <c r="U9" s="5">
        <v>0</v>
      </c>
      <c r="V9" s="5">
        <v>24564</v>
      </c>
      <c r="W9" s="5">
        <v>0</v>
      </c>
      <c r="X9" s="5" t="s">
        <v>354</v>
      </c>
      <c r="Y9" s="5"/>
    </row>
    <row r="10" spans="1:25" ht="87.75" customHeight="1">
      <c r="A10" s="5">
        <v>5</v>
      </c>
      <c r="B10" s="5" t="s">
        <v>368</v>
      </c>
      <c r="C10" s="5" t="s">
        <v>365</v>
      </c>
      <c r="D10" s="5" t="s">
        <v>369</v>
      </c>
      <c r="E10" s="5" t="s">
        <v>357</v>
      </c>
      <c r="F10" s="5">
        <v>25000</v>
      </c>
      <c r="G10" s="5">
        <v>25000</v>
      </c>
      <c r="H10" s="5"/>
      <c r="I10" s="5"/>
      <c r="J10" s="5"/>
      <c r="K10" s="11">
        <v>15000</v>
      </c>
      <c r="L10" s="5">
        <v>7000</v>
      </c>
      <c r="M10" s="5">
        <v>3500</v>
      </c>
      <c r="N10" s="5">
        <v>3500</v>
      </c>
      <c r="O10" s="5"/>
      <c r="P10" s="5"/>
      <c r="Q10" s="5"/>
      <c r="R10" s="5"/>
      <c r="S10" s="5" t="s">
        <v>370</v>
      </c>
      <c r="T10" s="5">
        <v>3000</v>
      </c>
      <c r="U10" s="5">
        <v>0</v>
      </c>
      <c r="V10" s="5">
        <v>8472</v>
      </c>
      <c r="W10" s="5">
        <v>7500</v>
      </c>
      <c r="X10" s="5" t="s">
        <v>354</v>
      </c>
      <c r="Y10" s="5"/>
    </row>
    <row r="11" spans="1:25" ht="56.25">
      <c r="A11" s="5">
        <v>6</v>
      </c>
      <c r="B11" s="5" t="s">
        <v>371</v>
      </c>
      <c r="C11" s="5" t="s">
        <v>365</v>
      </c>
      <c r="D11" s="5" t="s">
        <v>372</v>
      </c>
      <c r="E11" s="5" t="s">
        <v>367</v>
      </c>
      <c r="F11" s="5">
        <v>58318</v>
      </c>
      <c r="G11" s="5">
        <v>58318</v>
      </c>
      <c r="H11" s="5"/>
      <c r="I11" s="5"/>
      <c r="J11" s="5"/>
      <c r="K11" s="8">
        <v>49000</v>
      </c>
      <c r="L11" s="5">
        <v>9318</v>
      </c>
      <c r="M11" s="5">
        <v>4700</v>
      </c>
      <c r="N11" s="5">
        <v>4700</v>
      </c>
      <c r="O11" s="5"/>
      <c r="P11" s="5"/>
      <c r="Q11" s="5"/>
      <c r="R11" s="5"/>
      <c r="S11" s="5" t="s">
        <v>373</v>
      </c>
      <c r="T11" s="5">
        <v>0</v>
      </c>
      <c r="U11" s="5">
        <v>0</v>
      </c>
      <c r="V11" s="5">
        <v>36941</v>
      </c>
      <c r="W11" s="5">
        <v>0</v>
      </c>
      <c r="X11" s="5" t="s">
        <v>374</v>
      </c>
      <c r="Y11" s="5"/>
    </row>
    <row r="12" spans="1:25" ht="85.5" customHeight="1">
      <c r="A12" s="5">
        <v>7</v>
      </c>
      <c r="B12" s="5" t="s">
        <v>375</v>
      </c>
      <c r="C12" s="5" t="s">
        <v>365</v>
      </c>
      <c r="D12" s="5" t="s">
        <v>376</v>
      </c>
      <c r="E12" s="5" t="s">
        <v>377</v>
      </c>
      <c r="F12" s="5">
        <v>74883</v>
      </c>
      <c r="G12" s="5">
        <v>74883</v>
      </c>
      <c r="H12" s="5"/>
      <c r="I12" s="5"/>
      <c r="J12" s="5"/>
      <c r="K12" s="8">
        <v>5200</v>
      </c>
      <c r="L12" s="5">
        <v>15000</v>
      </c>
      <c r="M12" s="5">
        <v>7000</v>
      </c>
      <c r="N12" s="5">
        <v>7000</v>
      </c>
      <c r="O12" s="5"/>
      <c r="P12" s="5"/>
      <c r="Q12" s="5"/>
      <c r="R12" s="5"/>
      <c r="S12" s="5" t="s">
        <v>378</v>
      </c>
      <c r="T12" s="5">
        <v>32218</v>
      </c>
      <c r="U12" s="5">
        <v>22465</v>
      </c>
      <c r="V12" s="5">
        <v>16109</v>
      </c>
      <c r="W12" s="5">
        <v>28809</v>
      </c>
      <c r="X12" s="5" t="s">
        <v>354</v>
      </c>
      <c r="Y12" s="5"/>
    </row>
    <row r="13" spans="1:25" ht="90" customHeight="1">
      <c r="A13" s="5">
        <v>8</v>
      </c>
      <c r="B13" s="5" t="s">
        <v>379</v>
      </c>
      <c r="C13" s="5" t="s">
        <v>350</v>
      </c>
      <c r="D13" s="5" t="s">
        <v>380</v>
      </c>
      <c r="E13" s="5" t="s">
        <v>352</v>
      </c>
      <c r="F13" s="5">
        <v>5500</v>
      </c>
      <c r="G13" s="5">
        <v>5500</v>
      </c>
      <c r="H13" s="5"/>
      <c r="I13" s="5"/>
      <c r="J13" s="5"/>
      <c r="K13" s="8">
        <v>1000</v>
      </c>
      <c r="L13" s="5">
        <v>2000</v>
      </c>
      <c r="M13" s="5">
        <v>1000</v>
      </c>
      <c r="N13" s="5">
        <v>1000</v>
      </c>
      <c r="O13" s="5"/>
      <c r="P13" s="5"/>
      <c r="Q13" s="5"/>
      <c r="R13" s="5"/>
      <c r="S13" s="5" t="s">
        <v>381</v>
      </c>
      <c r="T13" s="5">
        <v>2500</v>
      </c>
      <c r="U13" s="5">
        <v>0</v>
      </c>
      <c r="V13" s="5">
        <v>2850</v>
      </c>
      <c r="W13" s="5">
        <v>1650</v>
      </c>
      <c r="X13" s="5" t="s">
        <v>354</v>
      </c>
      <c r="Y13" s="5"/>
    </row>
    <row r="14" spans="1:25" ht="64.5" customHeight="1">
      <c r="A14" s="5">
        <v>9</v>
      </c>
      <c r="B14" s="5" t="s">
        <v>382</v>
      </c>
      <c r="C14" s="5" t="s">
        <v>350</v>
      </c>
      <c r="D14" s="5" t="s">
        <v>383</v>
      </c>
      <c r="E14" s="5" t="s">
        <v>377</v>
      </c>
      <c r="F14" s="5">
        <v>43276</v>
      </c>
      <c r="G14" s="5">
        <v>43276</v>
      </c>
      <c r="H14" s="5"/>
      <c r="I14" s="5"/>
      <c r="J14" s="5"/>
      <c r="K14" s="8">
        <v>1000</v>
      </c>
      <c r="L14" s="5">
        <v>12000</v>
      </c>
      <c r="M14" s="5">
        <v>5500</v>
      </c>
      <c r="N14" s="5">
        <v>5500</v>
      </c>
      <c r="O14" s="5"/>
      <c r="P14" s="5"/>
      <c r="Q14" s="5"/>
      <c r="R14" s="5"/>
      <c r="S14" s="5" t="s">
        <v>384</v>
      </c>
      <c r="T14" s="5">
        <v>17293</v>
      </c>
      <c r="U14" s="5">
        <v>12983</v>
      </c>
      <c r="V14" s="5">
        <v>8647</v>
      </c>
      <c r="W14" s="5">
        <v>15646</v>
      </c>
      <c r="X14" s="5" t="s">
        <v>354</v>
      </c>
      <c r="Y14" s="5" t="s">
        <v>385</v>
      </c>
    </row>
    <row r="15" spans="1:25" ht="90.75" customHeight="1">
      <c r="A15" s="5">
        <v>10</v>
      </c>
      <c r="B15" s="5" t="s">
        <v>386</v>
      </c>
      <c r="C15" s="5" t="s">
        <v>365</v>
      </c>
      <c r="D15" s="5" t="s">
        <v>387</v>
      </c>
      <c r="E15" s="5" t="s">
        <v>352</v>
      </c>
      <c r="F15" s="5">
        <v>6473</v>
      </c>
      <c r="G15" s="5">
        <v>6473</v>
      </c>
      <c r="H15" s="5"/>
      <c r="I15" s="5"/>
      <c r="J15" s="5"/>
      <c r="K15" s="8">
        <v>800</v>
      </c>
      <c r="L15" s="5">
        <v>5673</v>
      </c>
      <c r="M15" s="5">
        <v>2000</v>
      </c>
      <c r="N15" s="5">
        <v>2000</v>
      </c>
      <c r="O15" s="5"/>
      <c r="P15" s="5"/>
      <c r="Q15" s="5"/>
      <c r="R15" s="5"/>
      <c r="S15" s="5" t="s">
        <v>358</v>
      </c>
      <c r="T15" s="5">
        <v>0</v>
      </c>
      <c r="U15" s="5">
        <v>0</v>
      </c>
      <c r="V15" s="5">
        <v>2531</v>
      </c>
      <c r="W15" s="5">
        <v>1942</v>
      </c>
      <c r="X15" s="5" t="s">
        <v>354</v>
      </c>
      <c r="Y15" s="5" t="s">
        <v>385</v>
      </c>
    </row>
    <row r="16" spans="1:25" ht="77.25" customHeight="1">
      <c r="A16" s="5">
        <v>11</v>
      </c>
      <c r="B16" s="5" t="s">
        <v>388</v>
      </c>
      <c r="C16" s="5" t="s">
        <v>350</v>
      </c>
      <c r="D16" s="5" t="s">
        <v>389</v>
      </c>
      <c r="E16" s="5" t="s">
        <v>352</v>
      </c>
      <c r="F16" s="5">
        <v>5328</v>
      </c>
      <c r="G16" s="5">
        <v>5328</v>
      </c>
      <c r="H16" s="5"/>
      <c r="I16" s="5"/>
      <c r="J16" s="5"/>
      <c r="K16" s="8">
        <v>500</v>
      </c>
      <c r="L16" s="5">
        <v>2200</v>
      </c>
      <c r="M16" s="5">
        <v>1000</v>
      </c>
      <c r="N16" s="5">
        <v>1000</v>
      </c>
      <c r="O16" s="5"/>
      <c r="P16" s="5"/>
      <c r="Q16" s="5"/>
      <c r="R16" s="5"/>
      <c r="S16" s="5" t="s">
        <v>390</v>
      </c>
      <c r="T16" s="5">
        <v>2628</v>
      </c>
      <c r="U16" s="5">
        <v>0</v>
      </c>
      <c r="V16" s="5">
        <v>2730</v>
      </c>
      <c r="W16" s="5">
        <v>1598</v>
      </c>
      <c r="X16" s="5" t="s">
        <v>359</v>
      </c>
      <c r="Y16" s="5" t="s">
        <v>385</v>
      </c>
    </row>
    <row r="17" spans="1:25" ht="108" customHeight="1">
      <c r="A17" s="5">
        <v>12</v>
      </c>
      <c r="B17" s="5" t="s">
        <v>391</v>
      </c>
      <c r="C17" s="5" t="s">
        <v>350</v>
      </c>
      <c r="D17" s="5" t="s">
        <v>392</v>
      </c>
      <c r="E17" s="5" t="s">
        <v>362</v>
      </c>
      <c r="F17" s="5">
        <v>4748</v>
      </c>
      <c r="G17" s="5">
        <v>4748</v>
      </c>
      <c r="H17" s="5"/>
      <c r="I17" s="5"/>
      <c r="J17" s="5"/>
      <c r="K17" s="8">
        <v>100</v>
      </c>
      <c r="L17" s="5">
        <v>2000</v>
      </c>
      <c r="M17" s="5">
        <v>1000</v>
      </c>
      <c r="N17" s="5">
        <v>1000</v>
      </c>
      <c r="O17" s="5"/>
      <c r="P17" s="5"/>
      <c r="Q17" s="5"/>
      <c r="R17" s="5"/>
      <c r="S17" s="5" t="s">
        <v>353</v>
      </c>
      <c r="T17" s="5">
        <v>2648</v>
      </c>
      <c r="U17" s="5">
        <v>0</v>
      </c>
      <c r="V17" s="5">
        <v>2324</v>
      </c>
      <c r="W17" s="5">
        <v>1424</v>
      </c>
      <c r="X17" s="5" t="s">
        <v>354</v>
      </c>
      <c r="Y17" s="5" t="s">
        <v>385</v>
      </c>
    </row>
    <row r="18" spans="1:25" ht="56.25" customHeight="1">
      <c r="A18" s="5">
        <v>13</v>
      </c>
      <c r="B18" s="5" t="s">
        <v>393</v>
      </c>
      <c r="C18" s="5" t="s">
        <v>350</v>
      </c>
      <c r="D18" s="5" t="s">
        <v>394</v>
      </c>
      <c r="E18" s="5" t="s">
        <v>395</v>
      </c>
      <c r="F18" s="5">
        <v>9947</v>
      </c>
      <c r="G18" s="5">
        <v>9947</v>
      </c>
      <c r="H18" s="5"/>
      <c r="I18" s="5"/>
      <c r="J18" s="5"/>
      <c r="K18" s="8">
        <v>2750</v>
      </c>
      <c r="L18" s="5">
        <v>2500</v>
      </c>
      <c r="M18" s="5">
        <v>1250</v>
      </c>
      <c r="N18" s="5">
        <v>1250</v>
      </c>
      <c r="O18" s="5"/>
      <c r="P18" s="5"/>
      <c r="Q18" s="5"/>
      <c r="R18" s="5"/>
      <c r="S18" s="5" t="s">
        <v>396</v>
      </c>
      <c r="T18" s="5">
        <v>2000</v>
      </c>
      <c r="U18" s="5">
        <v>1500</v>
      </c>
      <c r="V18" s="5">
        <v>1000</v>
      </c>
      <c r="W18" s="5">
        <v>750</v>
      </c>
      <c r="X18" s="5" t="s">
        <v>359</v>
      </c>
      <c r="Y18" s="5" t="s">
        <v>385</v>
      </c>
    </row>
    <row r="19" spans="1:25" ht="45">
      <c r="A19" s="5">
        <v>14</v>
      </c>
      <c r="B19" s="5" t="s">
        <v>397</v>
      </c>
      <c r="C19" s="5" t="s">
        <v>398</v>
      </c>
      <c r="D19" s="5" t="s">
        <v>399</v>
      </c>
      <c r="E19" s="5" t="s">
        <v>400</v>
      </c>
      <c r="F19" s="5">
        <v>17947</v>
      </c>
      <c r="G19" s="5">
        <v>17947</v>
      </c>
      <c r="H19" s="5"/>
      <c r="I19" s="5"/>
      <c r="J19" s="5"/>
      <c r="K19" s="8">
        <v>1200</v>
      </c>
      <c r="L19" s="5">
        <v>8000</v>
      </c>
      <c r="M19" s="5">
        <v>4000</v>
      </c>
      <c r="N19" s="5">
        <v>4000</v>
      </c>
      <c r="O19" s="5"/>
      <c r="P19" s="5"/>
      <c r="Q19" s="5"/>
      <c r="R19" s="5"/>
      <c r="S19" s="5" t="s">
        <v>401</v>
      </c>
      <c r="T19" s="5">
        <v>8747</v>
      </c>
      <c r="U19" s="5">
        <v>0</v>
      </c>
      <c r="V19" s="5">
        <v>8563</v>
      </c>
      <c r="W19" s="5">
        <v>5384</v>
      </c>
      <c r="X19" s="5" t="s">
        <v>354</v>
      </c>
      <c r="Y19" s="5" t="s">
        <v>385</v>
      </c>
    </row>
    <row r="20" spans="1:25" ht="67.5">
      <c r="A20" s="9">
        <v>15</v>
      </c>
      <c r="B20" s="9" t="s">
        <v>402</v>
      </c>
      <c r="C20" s="9" t="s">
        <v>350</v>
      </c>
      <c r="D20" s="9" t="s">
        <v>403</v>
      </c>
      <c r="E20" s="9" t="s">
        <v>400</v>
      </c>
      <c r="F20" s="9">
        <v>1106</v>
      </c>
      <c r="G20" s="9">
        <v>1106</v>
      </c>
      <c r="H20" s="9"/>
      <c r="I20" s="9"/>
      <c r="J20" s="9"/>
      <c r="K20" s="12">
        <v>50</v>
      </c>
      <c r="L20" s="9">
        <v>300</v>
      </c>
      <c r="M20" s="9">
        <v>200</v>
      </c>
      <c r="N20" s="5">
        <v>200</v>
      </c>
      <c r="O20" s="9"/>
      <c r="P20" s="9"/>
      <c r="Q20" s="9"/>
      <c r="R20" s="9"/>
      <c r="S20" s="9" t="s">
        <v>401</v>
      </c>
      <c r="T20" s="9">
        <v>756</v>
      </c>
      <c r="U20" s="9">
        <v>0</v>
      </c>
      <c r="V20" s="9">
        <v>574</v>
      </c>
      <c r="W20" s="9">
        <v>332</v>
      </c>
      <c r="X20" s="9" t="s">
        <v>359</v>
      </c>
      <c r="Y20" s="5" t="s">
        <v>385</v>
      </c>
    </row>
    <row r="21" spans="1:25" ht="56.25">
      <c r="A21" s="5">
        <v>16</v>
      </c>
      <c r="B21" s="5" t="s">
        <v>404</v>
      </c>
      <c r="C21" s="5" t="s">
        <v>405</v>
      </c>
      <c r="D21" s="5" t="s">
        <v>406</v>
      </c>
      <c r="E21" s="10">
        <v>2019</v>
      </c>
      <c r="F21" s="10">
        <v>360</v>
      </c>
      <c r="G21" s="10">
        <v>180</v>
      </c>
      <c r="H21" s="10"/>
      <c r="I21" s="10"/>
      <c r="J21" s="10">
        <v>180</v>
      </c>
      <c r="K21" s="13">
        <v>0</v>
      </c>
      <c r="L21" s="10">
        <v>360</v>
      </c>
      <c r="M21" s="10">
        <v>360</v>
      </c>
      <c r="N21" s="10">
        <v>180</v>
      </c>
      <c r="O21" s="10"/>
      <c r="P21" s="10"/>
      <c r="Q21" s="10">
        <v>180</v>
      </c>
      <c r="R21" s="5" t="s">
        <v>407</v>
      </c>
      <c r="S21" s="10" t="s">
        <v>408</v>
      </c>
      <c r="T21" s="10">
        <v>0</v>
      </c>
      <c r="U21" s="10">
        <v>0</v>
      </c>
      <c r="V21" s="10">
        <v>0</v>
      </c>
      <c r="W21" s="10">
        <v>0</v>
      </c>
      <c r="X21" s="5" t="s">
        <v>409</v>
      </c>
      <c r="Y21" s="5" t="s">
        <v>385</v>
      </c>
    </row>
    <row r="22" spans="1:25" ht="24.75" customHeight="1">
      <c r="A22" s="151" t="s">
        <v>6</v>
      </c>
      <c r="B22" s="152"/>
      <c r="C22" s="152"/>
      <c r="D22" s="153"/>
      <c r="E22" s="10"/>
      <c r="F22" s="10">
        <f aca="true" t="shared" si="0" ref="F22:N22">SUM(F6:F21)</f>
        <v>308690</v>
      </c>
      <c r="G22" s="10">
        <f t="shared" si="0"/>
        <v>308510</v>
      </c>
      <c r="H22" s="10"/>
      <c r="I22" s="10"/>
      <c r="J22" s="10">
        <v>180</v>
      </c>
      <c r="K22" s="13">
        <f t="shared" si="0"/>
        <v>119115</v>
      </c>
      <c r="L22" s="10">
        <f t="shared" si="0"/>
        <v>76751</v>
      </c>
      <c r="M22" s="10">
        <f t="shared" si="0"/>
        <v>36310</v>
      </c>
      <c r="N22" s="10">
        <f t="shared" si="0"/>
        <v>36130</v>
      </c>
      <c r="O22" s="10"/>
      <c r="P22" s="10"/>
      <c r="Q22" s="10">
        <v>180</v>
      </c>
      <c r="R22" s="10"/>
      <c r="S22" s="10"/>
      <c r="T22" s="10">
        <f>SUM(T6:T21)</f>
        <v>74679</v>
      </c>
      <c r="U22" s="10">
        <f>SUM(U6:U21)</f>
        <v>36948</v>
      </c>
      <c r="V22" s="10">
        <f>SUM(V6:V21)</f>
        <v>123881</v>
      </c>
      <c r="W22" s="10">
        <f>SUM(W6:W21)</f>
        <v>70187</v>
      </c>
      <c r="X22" s="10"/>
      <c r="Y22" s="10"/>
    </row>
    <row r="23" spans="1:25" ht="13.5">
      <c r="A23" s="2"/>
      <c r="B23" s="2"/>
      <c r="C23" s="2"/>
      <c r="D23" s="2"/>
      <c r="E23" s="2"/>
      <c r="F23" s="2"/>
      <c r="G23" s="2"/>
      <c r="H23" s="2"/>
      <c r="I23" s="2"/>
      <c r="J23" s="2"/>
      <c r="K23" s="14"/>
      <c r="L23" s="2"/>
      <c r="M23" s="2"/>
      <c r="N23" s="2"/>
      <c r="O23" s="2"/>
      <c r="P23" s="2"/>
      <c r="Q23" s="2"/>
      <c r="R23" s="2"/>
      <c r="S23" s="2"/>
      <c r="T23" s="2"/>
      <c r="U23" s="2"/>
      <c r="V23" s="2"/>
      <c r="W23" s="2"/>
      <c r="X23" s="2"/>
      <c r="Y23" s="2"/>
    </row>
    <row r="24" spans="1:25" ht="13.5">
      <c r="A24" s="2"/>
      <c r="B24" s="2"/>
      <c r="C24" s="2"/>
      <c r="D24" s="2"/>
      <c r="E24" s="2"/>
      <c r="F24" s="2"/>
      <c r="G24" s="2"/>
      <c r="H24" s="2"/>
      <c r="I24" s="2"/>
      <c r="J24" s="2"/>
      <c r="K24" s="14"/>
      <c r="L24" s="2"/>
      <c r="M24" s="2"/>
      <c r="N24" s="2"/>
      <c r="O24" s="2"/>
      <c r="P24" s="2"/>
      <c r="Q24" s="2"/>
      <c r="R24" s="2"/>
      <c r="S24" s="2"/>
      <c r="T24" s="2"/>
      <c r="U24" s="2"/>
      <c r="V24" s="2"/>
      <c r="W24" s="2"/>
      <c r="X24" s="2"/>
      <c r="Y24" s="2"/>
    </row>
  </sheetData>
  <sheetProtection/>
  <mergeCells count="19">
    <mergeCell ref="S4:S5"/>
    <mergeCell ref="X4:X5"/>
    <mergeCell ref="Y4:Y5"/>
    <mergeCell ref="A22:D22"/>
    <mergeCell ref="A4:A5"/>
    <mergeCell ref="B4:B5"/>
    <mergeCell ref="C4:C5"/>
    <mergeCell ref="D4:D5"/>
    <mergeCell ref="E4:E5"/>
    <mergeCell ref="W1:Y1"/>
    <mergeCell ref="A2:B2"/>
    <mergeCell ref="C2:Y2"/>
    <mergeCell ref="A3:Y3"/>
    <mergeCell ref="F4:J4"/>
    <mergeCell ref="M4:R4"/>
    <mergeCell ref="T4:U4"/>
    <mergeCell ref="V4:W4"/>
    <mergeCell ref="K4:K5"/>
    <mergeCell ref="L4:L5"/>
  </mergeCells>
  <printOptions horizontalCentered="1" verticalCentered="1"/>
  <pageMargins left="0.16" right="0.12" top="0.28" bottom="0.24" header="0.2" footer="0.16"/>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X14"/>
  <sheetViews>
    <sheetView zoomScaleSheetLayoutView="100" zoomScalePageLayoutView="0" workbookViewId="0" topLeftCell="A1">
      <selection activeCell="D6" sqref="D6"/>
    </sheetView>
  </sheetViews>
  <sheetFormatPr defaultColWidth="10.28125" defaultRowHeight="12.75"/>
  <cols>
    <col min="1" max="1" width="3.7109375" style="1" customWidth="1"/>
    <col min="2" max="2" width="11.28125" style="1" customWidth="1"/>
    <col min="3" max="3" width="9.421875" style="1" customWidth="1"/>
    <col min="4" max="4" width="29.140625" style="1" customWidth="1"/>
    <col min="5" max="5" width="8.00390625" style="1" customWidth="1"/>
    <col min="6" max="6" width="6.00390625" style="1" customWidth="1"/>
    <col min="7" max="7" width="5.7109375" style="1" customWidth="1"/>
    <col min="8" max="8" width="5.140625" style="1" customWidth="1"/>
    <col min="9" max="9" width="4.7109375" style="1" customWidth="1"/>
    <col min="10" max="10" width="5.8515625" style="1" customWidth="1"/>
    <col min="11" max="11" width="7.57421875" style="1" customWidth="1"/>
    <col min="12" max="12" width="5.421875" style="1" customWidth="1"/>
    <col min="13" max="13" width="5.7109375" style="1" customWidth="1"/>
    <col min="14" max="14" width="5.28125" style="1" customWidth="1"/>
    <col min="15" max="15" width="4.57421875" style="1" customWidth="1"/>
    <col min="16" max="16" width="4.7109375" style="1" customWidth="1"/>
    <col min="17" max="17" width="7.421875" style="1" customWidth="1"/>
    <col min="18" max="18" width="7.00390625" style="1" customWidth="1"/>
    <col min="19" max="19" width="7.140625" style="1" customWidth="1"/>
    <col min="20" max="22" width="7.00390625" style="1" customWidth="1"/>
    <col min="23" max="23" width="9.7109375" style="1" customWidth="1"/>
    <col min="24" max="24" width="10.57421875" style="1" customWidth="1"/>
    <col min="25" max="16384" width="10.28125" style="1" customWidth="1"/>
  </cols>
  <sheetData>
    <row r="1" spans="22:24" ht="18" customHeight="1">
      <c r="V1" s="139" t="s">
        <v>410</v>
      </c>
      <c r="W1" s="139"/>
      <c r="X1" s="139"/>
    </row>
    <row r="2" spans="1:24" ht="25.5">
      <c r="A2" s="139"/>
      <c r="B2" s="139"/>
      <c r="C2" s="140" t="s">
        <v>411</v>
      </c>
      <c r="D2" s="140"/>
      <c r="E2" s="140"/>
      <c r="F2" s="140"/>
      <c r="G2" s="140"/>
      <c r="H2" s="140"/>
      <c r="I2" s="140"/>
      <c r="J2" s="140"/>
      <c r="K2" s="140"/>
      <c r="L2" s="140"/>
      <c r="M2" s="140"/>
      <c r="N2" s="140"/>
      <c r="O2" s="140"/>
      <c r="P2" s="140"/>
      <c r="Q2" s="140"/>
      <c r="R2" s="140"/>
      <c r="S2" s="140"/>
      <c r="T2" s="140"/>
      <c r="U2" s="140"/>
      <c r="V2" s="140"/>
      <c r="W2" s="140"/>
      <c r="X2" s="140"/>
    </row>
    <row r="3" spans="1:24" ht="13.5">
      <c r="A3" s="141" t="s">
        <v>219</v>
      </c>
      <c r="B3" s="141"/>
      <c r="C3" s="141"/>
      <c r="D3" s="141"/>
      <c r="E3" s="141"/>
      <c r="F3" s="141"/>
      <c r="G3" s="141"/>
      <c r="H3" s="141"/>
      <c r="I3" s="141"/>
      <c r="J3" s="141"/>
      <c r="K3" s="141"/>
      <c r="L3" s="141"/>
      <c r="M3" s="141"/>
      <c r="N3" s="141"/>
      <c r="O3" s="141"/>
      <c r="P3" s="141"/>
      <c r="Q3" s="141"/>
      <c r="R3" s="141"/>
      <c r="S3" s="141"/>
      <c r="T3" s="141"/>
      <c r="U3" s="141"/>
      <c r="V3" s="141"/>
      <c r="W3" s="141"/>
      <c r="X3" s="141"/>
    </row>
    <row r="4" spans="1:24" ht="23.25" customHeight="1">
      <c r="A4" s="146" t="s">
        <v>326</v>
      </c>
      <c r="B4" s="146" t="s">
        <v>327</v>
      </c>
      <c r="C4" s="146" t="s">
        <v>328</v>
      </c>
      <c r="D4" s="146" t="s">
        <v>329</v>
      </c>
      <c r="E4" s="146" t="s">
        <v>330</v>
      </c>
      <c r="F4" s="142" t="s">
        <v>331</v>
      </c>
      <c r="G4" s="142"/>
      <c r="H4" s="142"/>
      <c r="I4" s="142"/>
      <c r="J4" s="142"/>
      <c r="K4" s="142" t="s">
        <v>333</v>
      </c>
      <c r="L4" s="143" t="s">
        <v>334</v>
      </c>
      <c r="M4" s="144"/>
      <c r="N4" s="144"/>
      <c r="O4" s="144"/>
      <c r="P4" s="144"/>
      <c r="Q4" s="145"/>
      <c r="R4" s="146" t="s">
        <v>335</v>
      </c>
      <c r="S4" s="146" t="s">
        <v>336</v>
      </c>
      <c r="T4" s="146"/>
      <c r="U4" s="146" t="s">
        <v>337</v>
      </c>
      <c r="V4" s="146"/>
      <c r="W4" s="146" t="s">
        <v>338</v>
      </c>
      <c r="X4" s="149" t="s">
        <v>339</v>
      </c>
    </row>
    <row r="5" spans="1:24" ht="36" customHeight="1">
      <c r="A5" s="146"/>
      <c r="B5" s="146"/>
      <c r="C5" s="146"/>
      <c r="D5" s="146"/>
      <c r="E5" s="146"/>
      <c r="F5" s="4" t="s">
        <v>6</v>
      </c>
      <c r="G5" s="3" t="s">
        <v>340</v>
      </c>
      <c r="H5" s="4" t="s">
        <v>341</v>
      </c>
      <c r="I5" s="4" t="s">
        <v>342</v>
      </c>
      <c r="J5" s="4" t="s">
        <v>343</v>
      </c>
      <c r="K5" s="142"/>
      <c r="L5" s="4" t="s">
        <v>6</v>
      </c>
      <c r="M5" s="4" t="s">
        <v>344</v>
      </c>
      <c r="N5" s="4" t="s">
        <v>341</v>
      </c>
      <c r="O5" s="4" t="s">
        <v>345</v>
      </c>
      <c r="P5" s="4" t="s">
        <v>343</v>
      </c>
      <c r="Q5" s="7" t="s">
        <v>346</v>
      </c>
      <c r="R5" s="146"/>
      <c r="S5" s="3" t="s">
        <v>347</v>
      </c>
      <c r="T5" s="3" t="s">
        <v>348</v>
      </c>
      <c r="U5" s="3" t="s">
        <v>347</v>
      </c>
      <c r="V5" s="3" t="s">
        <v>348</v>
      </c>
      <c r="W5" s="146"/>
      <c r="X5" s="150"/>
    </row>
    <row r="6" spans="1:24" ht="85.5" customHeight="1">
      <c r="A6" s="5">
        <v>1</v>
      </c>
      <c r="B6" s="5" t="s">
        <v>412</v>
      </c>
      <c r="C6" s="5" t="s">
        <v>350</v>
      </c>
      <c r="D6" s="5" t="s">
        <v>413</v>
      </c>
      <c r="E6" s="5" t="s">
        <v>400</v>
      </c>
      <c r="F6" s="5">
        <v>2500</v>
      </c>
      <c r="G6" s="5">
        <v>2500</v>
      </c>
      <c r="H6" s="5"/>
      <c r="I6" s="5"/>
      <c r="J6" s="5"/>
      <c r="K6" s="5">
        <v>1500</v>
      </c>
      <c r="L6" s="5">
        <v>750</v>
      </c>
      <c r="M6" s="5">
        <v>750</v>
      </c>
      <c r="N6" s="5"/>
      <c r="O6" s="5"/>
      <c r="P6" s="5"/>
      <c r="Q6" s="5"/>
      <c r="R6" s="8" t="s">
        <v>401</v>
      </c>
      <c r="S6" s="5">
        <v>1000</v>
      </c>
      <c r="T6" s="5">
        <v>0</v>
      </c>
      <c r="U6" s="5">
        <v>1000</v>
      </c>
      <c r="V6" s="5">
        <v>750</v>
      </c>
      <c r="W6" s="5" t="s">
        <v>359</v>
      </c>
      <c r="X6" s="5" t="s">
        <v>414</v>
      </c>
    </row>
    <row r="7" spans="1:24" s="154" customFormat="1" ht="33.75">
      <c r="A7" s="8">
        <v>2</v>
      </c>
      <c r="B7" s="8" t="s">
        <v>415</v>
      </c>
      <c r="C7" s="8" t="s">
        <v>398</v>
      </c>
      <c r="D7" s="8" t="s">
        <v>416</v>
      </c>
      <c r="E7" s="8" t="s">
        <v>400</v>
      </c>
      <c r="F7" s="8">
        <v>800</v>
      </c>
      <c r="G7" s="8">
        <v>800</v>
      </c>
      <c r="H7" s="8"/>
      <c r="I7" s="8"/>
      <c r="J7" s="8"/>
      <c r="K7" s="8">
        <v>600</v>
      </c>
      <c r="L7" s="8">
        <v>300</v>
      </c>
      <c r="M7" s="8">
        <v>300</v>
      </c>
      <c r="N7" s="8"/>
      <c r="O7" s="8"/>
      <c r="P7" s="8"/>
      <c r="Q7" s="8"/>
      <c r="R7" s="8" t="s">
        <v>401</v>
      </c>
      <c r="S7" s="8">
        <v>200</v>
      </c>
      <c r="T7" s="8">
        <v>0</v>
      </c>
      <c r="U7" s="8">
        <v>260</v>
      </c>
      <c r="V7" s="8">
        <v>240</v>
      </c>
      <c r="W7" s="8" t="s">
        <v>359</v>
      </c>
      <c r="X7" s="8"/>
    </row>
    <row r="8" spans="1:24" ht="43.5" customHeight="1">
      <c r="A8" s="5">
        <v>3</v>
      </c>
      <c r="B8" s="5" t="s">
        <v>417</v>
      </c>
      <c r="C8" s="5" t="s">
        <v>398</v>
      </c>
      <c r="D8" s="5" t="s">
        <v>418</v>
      </c>
      <c r="E8" s="5">
        <v>2019</v>
      </c>
      <c r="F8" s="5">
        <v>2000</v>
      </c>
      <c r="G8" s="5">
        <v>2000</v>
      </c>
      <c r="H8" s="5"/>
      <c r="I8" s="5"/>
      <c r="J8" s="5"/>
      <c r="K8" s="5">
        <v>2000</v>
      </c>
      <c r="L8" s="5">
        <v>1500</v>
      </c>
      <c r="M8" s="5">
        <v>1500</v>
      </c>
      <c r="N8" s="5"/>
      <c r="O8" s="5"/>
      <c r="P8" s="5"/>
      <c r="Q8" s="5"/>
      <c r="R8" s="8" t="s">
        <v>401</v>
      </c>
      <c r="S8" s="5">
        <v>0</v>
      </c>
      <c r="T8" s="5">
        <v>0</v>
      </c>
      <c r="U8" s="5">
        <v>500</v>
      </c>
      <c r="V8" s="5">
        <v>0</v>
      </c>
      <c r="W8" s="5" t="s">
        <v>359</v>
      </c>
      <c r="X8" s="5"/>
    </row>
    <row r="9" spans="1:24" ht="44.25" customHeight="1">
      <c r="A9" s="5">
        <v>4</v>
      </c>
      <c r="B9" s="5" t="s">
        <v>419</v>
      </c>
      <c r="C9" s="5" t="s">
        <v>365</v>
      </c>
      <c r="D9" s="5" t="s">
        <v>420</v>
      </c>
      <c r="E9" s="5" t="s">
        <v>421</v>
      </c>
      <c r="F9" s="5">
        <v>74400</v>
      </c>
      <c r="G9" s="5">
        <v>74400</v>
      </c>
      <c r="H9" s="5"/>
      <c r="I9" s="5"/>
      <c r="J9" s="5"/>
      <c r="K9" s="5">
        <v>1000</v>
      </c>
      <c r="L9" s="5">
        <v>700</v>
      </c>
      <c r="M9" s="5">
        <v>700</v>
      </c>
      <c r="N9" s="5"/>
      <c r="O9" s="5"/>
      <c r="P9" s="5"/>
      <c r="Q9" s="5"/>
      <c r="R9" s="8" t="s">
        <v>401</v>
      </c>
      <c r="S9" s="5">
        <v>29760</v>
      </c>
      <c r="T9" s="5">
        <v>22320</v>
      </c>
      <c r="U9" s="5">
        <v>14880</v>
      </c>
      <c r="V9" s="5">
        <v>11160</v>
      </c>
      <c r="W9" s="5" t="s">
        <v>359</v>
      </c>
      <c r="X9" s="5"/>
    </row>
    <row r="10" spans="1:24" ht="40.5" customHeight="1">
      <c r="A10" s="5">
        <v>5</v>
      </c>
      <c r="B10" s="5" t="s">
        <v>422</v>
      </c>
      <c r="C10" s="5" t="s">
        <v>350</v>
      </c>
      <c r="D10" s="5" t="s">
        <v>423</v>
      </c>
      <c r="E10" s="5">
        <v>2019</v>
      </c>
      <c r="F10" s="5">
        <v>275</v>
      </c>
      <c r="G10" s="5">
        <v>275</v>
      </c>
      <c r="H10" s="5"/>
      <c r="I10" s="5"/>
      <c r="J10" s="5"/>
      <c r="K10" s="5">
        <v>275</v>
      </c>
      <c r="L10" s="5">
        <v>275</v>
      </c>
      <c r="M10" s="5">
        <v>275</v>
      </c>
      <c r="N10" s="5"/>
      <c r="O10" s="5"/>
      <c r="P10" s="5"/>
      <c r="Q10" s="5"/>
      <c r="R10" s="8" t="s">
        <v>424</v>
      </c>
      <c r="S10" s="5">
        <v>0</v>
      </c>
      <c r="T10" s="5">
        <v>0</v>
      </c>
      <c r="U10" s="5">
        <v>0</v>
      </c>
      <c r="V10" s="5">
        <v>0</v>
      </c>
      <c r="W10" s="5" t="s">
        <v>425</v>
      </c>
      <c r="X10" s="5"/>
    </row>
    <row r="11" spans="1:24" ht="42" customHeight="1">
      <c r="A11" s="5">
        <v>6</v>
      </c>
      <c r="B11" s="6" t="s">
        <v>426</v>
      </c>
      <c r="C11" s="5" t="s">
        <v>427</v>
      </c>
      <c r="D11" s="6" t="s">
        <v>428</v>
      </c>
      <c r="E11" s="5">
        <v>2019</v>
      </c>
      <c r="F11" s="5">
        <v>1200</v>
      </c>
      <c r="G11" s="5">
        <v>0</v>
      </c>
      <c r="H11" s="5"/>
      <c r="I11" s="5"/>
      <c r="J11" s="5">
        <v>1200</v>
      </c>
      <c r="K11" s="5">
        <v>1200</v>
      </c>
      <c r="L11" s="5">
        <v>1200</v>
      </c>
      <c r="M11" s="5">
        <v>0</v>
      </c>
      <c r="N11" s="5"/>
      <c r="O11" s="5"/>
      <c r="P11" s="5">
        <v>1200</v>
      </c>
      <c r="Q11" s="5" t="s">
        <v>429</v>
      </c>
      <c r="R11" s="8" t="s">
        <v>424</v>
      </c>
      <c r="S11" s="5">
        <v>0</v>
      </c>
      <c r="T11" s="5">
        <v>0</v>
      </c>
      <c r="U11" s="5">
        <v>0</v>
      </c>
      <c r="V11" s="5">
        <v>0</v>
      </c>
      <c r="W11" s="5" t="s">
        <v>430</v>
      </c>
      <c r="X11" s="5"/>
    </row>
    <row r="12" spans="1:24" ht="45" customHeight="1">
      <c r="A12" s="5">
        <v>7</v>
      </c>
      <c r="B12" s="6" t="s">
        <v>431</v>
      </c>
      <c r="C12" s="5" t="s">
        <v>427</v>
      </c>
      <c r="D12" s="6" t="s">
        <v>432</v>
      </c>
      <c r="E12" s="5">
        <v>2019</v>
      </c>
      <c r="F12" s="5">
        <v>250</v>
      </c>
      <c r="G12" s="5">
        <v>250</v>
      </c>
      <c r="H12" s="5"/>
      <c r="I12" s="5"/>
      <c r="J12" s="5"/>
      <c r="K12" s="5">
        <v>250</v>
      </c>
      <c r="L12" s="5">
        <v>250</v>
      </c>
      <c r="M12" s="5">
        <v>250</v>
      </c>
      <c r="N12" s="5"/>
      <c r="O12" s="5"/>
      <c r="P12" s="5"/>
      <c r="Q12" s="5"/>
      <c r="R12" s="8" t="s">
        <v>424</v>
      </c>
      <c r="S12" s="5">
        <v>0</v>
      </c>
      <c r="T12" s="5">
        <v>0</v>
      </c>
      <c r="U12" s="5">
        <v>0</v>
      </c>
      <c r="V12" s="5">
        <v>0</v>
      </c>
      <c r="W12" s="5" t="s">
        <v>430</v>
      </c>
      <c r="X12" s="5"/>
    </row>
    <row r="13" spans="1:24" ht="43.5" customHeight="1">
      <c r="A13" s="5">
        <v>8</v>
      </c>
      <c r="B13" s="5" t="s">
        <v>433</v>
      </c>
      <c r="C13" s="5" t="s">
        <v>434</v>
      </c>
      <c r="D13" s="5" t="s">
        <v>435</v>
      </c>
      <c r="E13" s="5">
        <v>2019</v>
      </c>
      <c r="F13" s="5">
        <v>210</v>
      </c>
      <c r="G13" s="5">
        <v>126</v>
      </c>
      <c r="H13" s="5"/>
      <c r="I13" s="5"/>
      <c r="J13" s="5">
        <v>84</v>
      </c>
      <c r="K13" s="5">
        <v>210</v>
      </c>
      <c r="L13" s="5">
        <v>210</v>
      </c>
      <c r="M13" s="5">
        <v>126</v>
      </c>
      <c r="N13" s="5"/>
      <c r="O13" s="5"/>
      <c r="P13" s="5">
        <v>84</v>
      </c>
      <c r="Q13" s="5" t="s">
        <v>436</v>
      </c>
      <c r="R13" s="8" t="s">
        <v>424</v>
      </c>
      <c r="S13" s="5">
        <v>0</v>
      </c>
      <c r="T13" s="5">
        <v>0</v>
      </c>
      <c r="U13" s="5">
        <v>0</v>
      </c>
      <c r="V13" s="5">
        <v>0</v>
      </c>
      <c r="W13" s="5" t="s">
        <v>409</v>
      </c>
      <c r="X13" s="5"/>
    </row>
    <row r="14" spans="1:24" ht="31.5" customHeight="1">
      <c r="A14" s="5">
        <v>9</v>
      </c>
      <c r="B14" s="151" t="s">
        <v>6</v>
      </c>
      <c r="C14" s="152"/>
      <c r="D14" s="153"/>
      <c r="E14" s="5"/>
      <c r="F14" s="5">
        <f aca="true" t="shared" si="0" ref="F14:M14">SUM(F6:F13)</f>
        <v>81635</v>
      </c>
      <c r="G14" s="5">
        <f t="shared" si="0"/>
        <v>80351</v>
      </c>
      <c r="H14" s="5"/>
      <c r="I14" s="5"/>
      <c r="J14" s="5">
        <v>1284</v>
      </c>
      <c r="K14" s="5">
        <f t="shared" si="0"/>
        <v>7035</v>
      </c>
      <c r="L14" s="5">
        <f t="shared" si="0"/>
        <v>5185</v>
      </c>
      <c r="M14" s="5">
        <f t="shared" si="0"/>
        <v>3901</v>
      </c>
      <c r="N14" s="5"/>
      <c r="O14" s="5"/>
      <c r="P14" s="5">
        <v>1284</v>
      </c>
      <c r="Q14" s="5"/>
      <c r="R14" s="8"/>
      <c r="S14" s="5">
        <f>SUM(S6:S13)</f>
        <v>30960</v>
      </c>
      <c r="T14" s="5">
        <f>SUM(T6:T13)</f>
        <v>22320</v>
      </c>
      <c r="U14" s="5">
        <f>SUM(U6:U13)</f>
        <v>16640</v>
      </c>
      <c r="V14" s="5">
        <f>SUM(V6:V13)</f>
        <v>12150</v>
      </c>
      <c r="W14" s="5"/>
      <c r="X14" s="5"/>
    </row>
  </sheetData>
  <sheetProtection/>
  <mergeCells count="18">
    <mergeCell ref="W4:W5"/>
    <mergeCell ref="X4:X5"/>
    <mergeCell ref="B14:D14"/>
    <mergeCell ref="A4:A5"/>
    <mergeCell ref="B4:B5"/>
    <mergeCell ref="C4:C5"/>
    <mergeCell ref="D4:D5"/>
    <mergeCell ref="E4:E5"/>
    <mergeCell ref="V1:X1"/>
    <mergeCell ref="A2:B2"/>
    <mergeCell ref="C2:X2"/>
    <mergeCell ref="A3:X3"/>
    <mergeCell ref="F4:J4"/>
    <mergeCell ref="L4:Q4"/>
    <mergeCell ref="S4:T4"/>
    <mergeCell ref="U4:V4"/>
    <mergeCell ref="K4:K5"/>
    <mergeCell ref="R4:R5"/>
  </mergeCells>
  <printOptions horizontalCentered="1" verticalCentered="1"/>
  <pageMargins left="0.24" right="0.08" top="0.43" bottom="0.39" header="0.31" footer="0.28"/>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D48"/>
  <sheetViews>
    <sheetView zoomScaleSheetLayoutView="100" zoomScalePageLayoutView="0" workbookViewId="0" topLeftCell="A1">
      <selection activeCell="H23" sqref="H23"/>
    </sheetView>
  </sheetViews>
  <sheetFormatPr defaultColWidth="9.140625" defaultRowHeight="12.75"/>
  <cols>
    <col min="1" max="1" width="32.28125" style="0" customWidth="1"/>
    <col min="2" max="2" width="16.140625" style="76" customWidth="1"/>
    <col min="3" max="3" width="16.421875" style="76" customWidth="1"/>
    <col min="4" max="4" width="19.8515625" style="76" customWidth="1"/>
  </cols>
  <sheetData>
    <row r="1" spans="1:4" ht="18" customHeight="1">
      <c r="A1" s="118" t="s">
        <v>160</v>
      </c>
      <c r="B1" s="119"/>
      <c r="C1" s="119"/>
      <c r="D1" s="119"/>
    </row>
    <row r="2" spans="1:4" ht="22.5">
      <c r="A2" s="120" t="s">
        <v>161</v>
      </c>
      <c r="B2" s="121"/>
      <c r="C2" s="121"/>
      <c r="D2" s="121"/>
    </row>
    <row r="3" spans="1:4" ht="21" customHeight="1">
      <c r="A3" s="77"/>
      <c r="B3" s="78"/>
      <c r="C3" s="122" t="s">
        <v>162</v>
      </c>
      <c r="D3" s="122"/>
    </row>
    <row r="4" spans="1:4" ht="18" customHeight="1">
      <c r="A4" s="79" t="s">
        <v>163</v>
      </c>
      <c r="B4" s="80" t="s">
        <v>164</v>
      </c>
      <c r="C4" s="81" t="s">
        <v>165</v>
      </c>
      <c r="D4" s="82" t="s">
        <v>166</v>
      </c>
    </row>
    <row r="5" spans="1:4" ht="15" customHeight="1">
      <c r="A5" s="83" t="s">
        <v>167</v>
      </c>
      <c r="B5" s="84">
        <f>SUM(B6+B26)</f>
        <v>94789.8212</v>
      </c>
      <c r="C5" s="84">
        <f>SUM(C6+C26)</f>
        <v>118846.875</v>
      </c>
      <c r="D5" s="85">
        <f aca="true" t="shared" si="0" ref="D5:D13">SUM((C5-B5)/B5)</f>
        <v>0.2537936404505001</v>
      </c>
    </row>
    <row r="6" spans="1:4" ht="15" customHeight="1">
      <c r="A6" s="86" t="s">
        <v>168</v>
      </c>
      <c r="B6" s="84">
        <f>SUM(B7,B16)</f>
        <v>61256.3212</v>
      </c>
      <c r="C6" s="84">
        <f>SUM(C7,C16)</f>
        <v>76930</v>
      </c>
      <c r="D6" s="85">
        <f t="shared" si="0"/>
        <v>0.255870390074943</v>
      </c>
    </row>
    <row r="7" spans="1:4" ht="15" customHeight="1">
      <c r="A7" s="86" t="s">
        <v>169</v>
      </c>
      <c r="B7" s="87">
        <f>B8+B9+B10+B11+B12+B13+B14+B15</f>
        <v>51489.3212</v>
      </c>
      <c r="C7" s="87">
        <f>C8+C9+C10+C11+C12+C13+C14+C15</f>
        <v>64721.25</v>
      </c>
      <c r="D7" s="88">
        <f t="shared" si="0"/>
        <v>0.256983943303568</v>
      </c>
    </row>
    <row r="8" spans="1:4" ht="15" customHeight="1">
      <c r="A8" s="89" t="s">
        <v>170</v>
      </c>
      <c r="B8" s="87">
        <v>20728</v>
      </c>
      <c r="C8" s="84">
        <f aca="true" t="shared" si="1" ref="C8:C30">SUM(B8*1.25)</f>
        <v>25910</v>
      </c>
      <c r="D8" s="88">
        <f t="shared" si="0"/>
        <v>0.25</v>
      </c>
    </row>
    <row r="9" spans="1:4" ht="15" customHeight="1">
      <c r="A9" s="89" t="s">
        <v>171</v>
      </c>
      <c r="B9" s="87">
        <v>287</v>
      </c>
      <c r="C9" s="84"/>
      <c r="D9" s="88">
        <f t="shared" si="0"/>
        <v>-1</v>
      </c>
    </row>
    <row r="10" spans="1:4" ht="15" customHeight="1">
      <c r="A10" s="89" t="s">
        <v>172</v>
      </c>
      <c r="B10" s="87">
        <v>6459</v>
      </c>
      <c r="C10" s="84">
        <f t="shared" si="1"/>
        <v>8073.75</v>
      </c>
      <c r="D10" s="88">
        <f t="shared" si="0"/>
        <v>0.25</v>
      </c>
    </row>
    <row r="11" spans="1:4" ht="15" customHeight="1">
      <c r="A11" s="89" t="s">
        <v>173</v>
      </c>
      <c r="B11" s="87">
        <v>1886</v>
      </c>
      <c r="C11" s="84">
        <f t="shared" si="1"/>
        <v>2357.5</v>
      </c>
      <c r="D11" s="88">
        <f t="shared" si="0"/>
        <v>0.25</v>
      </c>
    </row>
    <row r="12" spans="1:4" ht="15" customHeight="1">
      <c r="A12" s="89" t="s">
        <v>174</v>
      </c>
      <c r="B12" s="87">
        <v>2386</v>
      </c>
      <c r="C12" s="84">
        <f t="shared" si="1"/>
        <v>2982.5</v>
      </c>
      <c r="D12" s="88">
        <f t="shared" si="0"/>
        <v>0.25</v>
      </c>
    </row>
    <row r="13" spans="1:4" ht="15" customHeight="1">
      <c r="A13" s="89" t="s">
        <v>175</v>
      </c>
      <c r="B13" s="87">
        <v>16934</v>
      </c>
      <c r="C13" s="84">
        <f t="shared" si="1"/>
        <v>21167.5</v>
      </c>
      <c r="D13" s="88">
        <f t="shared" si="0"/>
        <v>0.25</v>
      </c>
    </row>
    <row r="14" spans="1:4" ht="15" customHeight="1">
      <c r="A14" s="89" t="s">
        <v>176</v>
      </c>
      <c r="B14" s="87"/>
      <c r="C14" s="84">
        <f t="shared" si="1"/>
        <v>0</v>
      </c>
      <c r="D14" s="88"/>
    </row>
    <row r="15" spans="1:4" ht="15" customHeight="1">
      <c r="A15" s="89" t="s">
        <v>177</v>
      </c>
      <c r="B15" s="87">
        <v>2809.3212000000003</v>
      </c>
      <c r="C15" s="84">
        <v>4230</v>
      </c>
      <c r="D15" s="88">
        <f>SUM((C15-B15)/B15)</f>
        <v>0.5057018044074133</v>
      </c>
    </row>
    <row r="16" spans="1:4" ht="15" customHeight="1">
      <c r="A16" s="86" t="s">
        <v>178</v>
      </c>
      <c r="B16" s="87">
        <f>SUM(B17+B22+B23+B24+B25)</f>
        <v>9767</v>
      </c>
      <c r="C16" s="87">
        <f>SUM(C17+C22+C23+C24+C25)</f>
        <v>12208.75</v>
      </c>
      <c r="D16" s="88">
        <f>SUM((C16-B16)/B16)</f>
        <v>0.25</v>
      </c>
    </row>
    <row r="17" spans="1:4" ht="15" customHeight="1">
      <c r="A17" s="89" t="s">
        <v>179</v>
      </c>
      <c r="B17" s="87">
        <f>SUM(B18:B21)</f>
        <v>9767</v>
      </c>
      <c r="C17" s="87">
        <f>SUM(C18:C21)</f>
        <v>12208.75</v>
      </c>
      <c r="D17" s="88">
        <f>SUM((C17-B17)/B17)</f>
        <v>0.25</v>
      </c>
    </row>
    <row r="18" spans="1:4" ht="15" customHeight="1">
      <c r="A18" s="89" t="s">
        <v>180</v>
      </c>
      <c r="B18" s="87"/>
      <c r="C18" s="84">
        <f t="shared" si="1"/>
        <v>0</v>
      </c>
      <c r="D18" s="88"/>
    </row>
    <row r="19" spans="1:4" ht="15" customHeight="1">
      <c r="A19" s="89" t="s">
        <v>181</v>
      </c>
      <c r="B19" s="87">
        <v>1856</v>
      </c>
      <c r="C19" s="84">
        <f t="shared" si="1"/>
        <v>2320</v>
      </c>
      <c r="D19" s="88">
        <f>SUM((C19-B19)/B19)</f>
        <v>0.25</v>
      </c>
    </row>
    <row r="20" spans="1:4" ht="15" customHeight="1">
      <c r="A20" s="89" t="s">
        <v>182</v>
      </c>
      <c r="B20" s="87">
        <v>253</v>
      </c>
      <c r="C20" s="84">
        <f t="shared" si="1"/>
        <v>316.25</v>
      </c>
      <c r="D20" s="88">
        <f>SUM((C20-B20)/B20)</f>
        <v>0.25</v>
      </c>
    </row>
    <row r="21" spans="1:4" ht="15" customHeight="1">
      <c r="A21" s="89" t="s">
        <v>183</v>
      </c>
      <c r="B21" s="87">
        <v>7658</v>
      </c>
      <c r="C21" s="84">
        <f t="shared" si="1"/>
        <v>9572.5</v>
      </c>
      <c r="D21" s="88">
        <f>SUM((C21-B21)/B21)</f>
        <v>0.25</v>
      </c>
    </row>
    <row r="22" spans="1:4" ht="15" customHeight="1">
      <c r="A22" s="89" t="s">
        <v>184</v>
      </c>
      <c r="B22" s="87"/>
      <c r="C22" s="84">
        <f t="shared" si="1"/>
        <v>0</v>
      </c>
      <c r="D22" s="88"/>
    </row>
    <row r="23" spans="1:4" ht="15" customHeight="1">
      <c r="A23" s="89" t="s">
        <v>185</v>
      </c>
      <c r="B23" s="90"/>
      <c r="C23" s="84">
        <f t="shared" si="1"/>
        <v>0</v>
      </c>
      <c r="D23" s="88"/>
    </row>
    <row r="24" spans="1:4" ht="15" customHeight="1">
      <c r="A24" s="89" t="s">
        <v>186</v>
      </c>
      <c r="B24" s="90"/>
      <c r="C24" s="84">
        <f t="shared" si="1"/>
        <v>0</v>
      </c>
      <c r="D24" s="88"/>
    </row>
    <row r="25" spans="1:4" ht="15" customHeight="1">
      <c r="A25" s="89" t="s">
        <v>187</v>
      </c>
      <c r="B25" s="90"/>
      <c r="C25" s="84">
        <f t="shared" si="1"/>
        <v>0</v>
      </c>
      <c r="D25" s="88"/>
    </row>
    <row r="26" spans="1:4" ht="15" customHeight="1">
      <c r="A26" s="86" t="s">
        <v>188</v>
      </c>
      <c r="B26" s="84">
        <f>SUM(B27:B29,B30,B31)</f>
        <v>33533.5</v>
      </c>
      <c r="C26" s="84">
        <f t="shared" si="1"/>
        <v>41916.875</v>
      </c>
      <c r="D26" s="85">
        <f aca="true" t="shared" si="2" ref="D26:D31">SUM((C26-B26)/B26)</f>
        <v>0.25</v>
      </c>
    </row>
    <row r="27" spans="1:4" ht="15" customHeight="1">
      <c r="A27" s="89" t="s">
        <v>189</v>
      </c>
      <c r="B27" s="87">
        <v>20728</v>
      </c>
      <c r="C27" s="84">
        <f t="shared" si="1"/>
        <v>25910</v>
      </c>
      <c r="D27" s="88">
        <f t="shared" si="2"/>
        <v>0.25</v>
      </c>
    </row>
    <row r="28" spans="1:4" ht="15" customHeight="1">
      <c r="A28" s="89" t="s">
        <v>190</v>
      </c>
      <c r="B28" s="87">
        <v>1</v>
      </c>
      <c r="C28" s="84">
        <f t="shared" si="1"/>
        <v>1.25</v>
      </c>
      <c r="D28" s="88">
        <f t="shared" si="2"/>
        <v>0.25</v>
      </c>
    </row>
    <row r="29" spans="1:4" ht="15" customHeight="1">
      <c r="A29" s="89" t="s">
        <v>191</v>
      </c>
      <c r="B29" s="87">
        <v>9688.5</v>
      </c>
      <c r="C29" s="84">
        <f t="shared" si="1"/>
        <v>12110.625</v>
      </c>
      <c r="D29" s="88">
        <f t="shared" si="2"/>
        <v>0.25</v>
      </c>
    </row>
    <row r="30" spans="1:4" ht="15" customHeight="1">
      <c r="A30" s="89" t="s">
        <v>192</v>
      </c>
      <c r="B30" s="87">
        <v>2829</v>
      </c>
      <c r="C30" s="84">
        <f t="shared" si="1"/>
        <v>3536.25</v>
      </c>
      <c r="D30" s="88">
        <f t="shared" si="2"/>
        <v>0.25</v>
      </c>
    </row>
    <row r="31" spans="1:4" ht="15" customHeight="1">
      <c r="A31" s="89" t="s">
        <v>193</v>
      </c>
      <c r="B31" s="87">
        <v>287</v>
      </c>
      <c r="C31" s="84"/>
      <c r="D31" s="88">
        <f t="shared" si="2"/>
        <v>-1</v>
      </c>
    </row>
    <row r="32" spans="1:4" ht="15" customHeight="1">
      <c r="A32" s="91" t="s">
        <v>194</v>
      </c>
      <c r="B32" s="92"/>
      <c r="C32" s="93"/>
      <c r="D32" s="88"/>
    </row>
    <row r="33" spans="1:4" ht="15" customHeight="1">
      <c r="A33" s="94" t="s">
        <v>195</v>
      </c>
      <c r="B33" s="87">
        <v>2528</v>
      </c>
      <c r="C33" s="87">
        <v>2528</v>
      </c>
      <c r="D33" s="88">
        <f>SUM((C33-B33)/B33)</f>
        <v>0</v>
      </c>
    </row>
    <row r="34" spans="1:4" ht="15" customHeight="1">
      <c r="A34" s="94" t="s">
        <v>196</v>
      </c>
      <c r="B34" s="87">
        <v>12000</v>
      </c>
      <c r="C34" s="87">
        <v>14000</v>
      </c>
      <c r="D34" s="88">
        <f>SUM((C34-B34)/B34)</f>
        <v>0.16666666666666666</v>
      </c>
    </row>
    <row r="35" spans="1:4" ht="15" customHeight="1">
      <c r="A35" s="94" t="s">
        <v>197</v>
      </c>
      <c r="B35" s="87">
        <v>5000</v>
      </c>
      <c r="C35" s="87">
        <v>6460</v>
      </c>
      <c r="D35" s="88">
        <f>SUM((C35-B35)/B35)</f>
        <v>0.292</v>
      </c>
    </row>
    <row r="36" spans="1:4" ht="15" customHeight="1">
      <c r="A36" s="94" t="s">
        <v>198</v>
      </c>
      <c r="B36" s="87">
        <v>8000</v>
      </c>
      <c r="C36" s="87">
        <v>8500</v>
      </c>
      <c r="D36" s="88">
        <f>SUM((C36-B36)/B36)</f>
        <v>0.0625</v>
      </c>
    </row>
    <row r="37" spans="1:4" ht="15" customHeight="1">
      <c r="A37" s="95" t="s">
        <v>199</v>
      </c>
      <c r="B37" s="87"/>
      <c r="C37" s="87"/>
      <c r="D37" s="88"/>
    </row>
    <row r="38" spans="1:4" ht="15" customHeight="1">
      <c r="A38" s="89" t="s">
        <v>200</v>
      </c>
      <c r="B38" s="87"/>
      <c r="C38" s="87"/>
      <c r="D38" s="88"/>
    </row>
    <row r="39" spans="1:4" ht="15" customHeight="1">
      <c r="A39" s="95" t="s">
        <v>201</v>
      </c>
      <c r="B39" s="87">
        <f>B40</f>
        <v>11490</v>
      </c>
      <c r="C39" s="87">
        <f>C40</f>
        <v>26500</v>
      </c>
      <c r="D39" s="88">
        <f>IF(C39="","",C39/B39-1)</f>
        <v>1.3063533507397738</v>
      </c>
    </row>
    <row r="40" spans="1:4" ht="15" customHeight="1">
      <c r="A40" s="96" t="s">
        <v>202</v>
      </c>
      <c r="B40" s="87">
        <f>SUM(B41:B43)</f>
        <v>11490</v>
      </c>
      <c r="C40" s="87">
        <f>SUM(C41:C43)</f>
        <v>26500</v>
      </c>
      <c r="D40" s="88">
        <f>IF(C40="","",C40/B40-1)</f>
        <v>1.3063533507397738</v>
      </c>
    </row>
    <row r="41" spans="1:4" ht="15" customHeight="1">
      <c r="A41" s="96" t="s">
        <v>203</v>
      </c>
      <c r="B41" s="87">
        <v>5890</v>
      </c>
      <c r="C41" s="87">
        <v>6209</v>
      </c>
      <c r="D41" s="88">
        <f>IF(C41="","",C41/B41-1)</f>
        <v>0.054159592529711365</v>
      </c>
    </row>
    <row r="42" spans="1:4" ht="15" customHeight="1">
      <c r="A42" s="96" t="s">
        <v>204</v>
      </c>
      <c r="B42" s="97"/>
      <c r="C42" s="97"/>
      <c r="D42" s="88">
        <f>IF(B42="","",C42/B42-1)</f>
      </c>
    </row>
    <row r="43" spans="1:4" ht="15" customHeight="1">
      <c r="A43" s="96" t="s">
        <v>205</v>
      </c>
      <c r="B43" s="97">
        <v>5600</v>
      </c>
      <c r="C43" s="97">
        <v>20291</v>
      </c>
      <c r="D43" s="88">
        <f>IF(B43="","",C43/B43-1)</f>
        <v>2.623392857142857</v>
      </c>
    </row>
    <row r="44" spans="1:4" ht="15" customHeight="1">
      <c r="A44" s="95" t="s">
        <v>206</v>
      </c>
      <c r="B44" s="87"/>
      <c r="C44" s="87"/>
      <c r="D44" s="88">
        <f>IF(C44="","",C44/B44-1)</f>
      </c>
    </row>
    <row r="45" spans="1:4" ht="15" customHeight="1">
      <c r="A45" s="94" t="s">
        <v>207</v>
      </c>
      <c r="B45" s="98">
        <v>400</v>
      </c>
      <c r="C45" s="98">
        <v>300</v>
      </c>
      <c r="D45" s="99">
        <f>IF(C45="","",C45/B45-1)</f>
        <v>-0.25</v>
      </c>
    </row>
    <row r="46" spans="1:4" ht="15" customHeight="1">
      <c r="A46" s="100" t="s">
        <v>208</v>
      </c>
      <c r="B46" s="87"/>
      <c r="C46" s="87"/>
      <c r="D46" s="101"/>
    </row>
    <row r="47" spans="1:4" ht="15" customHeight="1">
      <c r="A47" s="102" t="s">
        <v>209</v>
      </c>
      <c r="B47" s="87">
        <v>3000</v>
      </c>
      <c r="C47" s="87">
        <v>3000</v>
      </c>
      <c r="D47" s="101">
        <v>0</v>
      </c>
    </row>
    <row r="48" spans="1:4" ht="15" customHeight="1">
      <c r="A48" s="123" t="s">
        <v>210</v>
      </c>
      <c r="B48" s="124"/>
      <c r="C48" s="124"/>
      <c r="D48" s="124"/>
    </row>
  </sheetData>
  <sheetProtection/>
  <mergeCells count="4">
    <mergeCell ref="A1:D1"/>
    <mergeCell ref="A2:D2"/>
    <mergeCell ref="C3:D3"/>
    <mergeCell ref="A48:D48"/>
  </mergeCells>
  <printOptions horizontalCentered="1" verticalCentered="1"/>
  <pageMargins left="0.9" right="0.75" top="0.71" bottom="0.55"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73" zoomScaleNormal="73" zoomScalePageLayoutView="0" colorId="0" workbookViewId="0" topLeftCell="A1">
      <selection activeCell="A1" sqref="A1"/>
    </sheetView>
  </sheetViews>
  <sheetFormatPr defaultColWidth="10.28125" defaultRowHeight="12.75"/>
  <sheetData/>
  <sheetProtection/>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2019-03-08T01:17:44Z</cp:lastPrinted>
  <dcterms:created xsi:type="dcterms:W3CDTF">2017-02-22T06:25:02Z</dcterms:created>
  <dcterms:modified xsi:type="dcterms:W3CDTF">2019-03-29T02:15:10Z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y fmtid="{D5CDD505-2E9C-101B-9397-08002B2CF9AE}" pid="3" name="KSORubyTemplateID">
    <vt:lpwstr>14</vt:lpwstr>
  </property>
</Properties>
</file>